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mc:AlternateContent xmlns:mc="http://schemas.openxmlformats.org/markup-compatibility/2006">
    <mc:Choice Requires="x15">
      <x15ac:absPath xmlns:x15ac="http://schemas.microsoft.com/office/spreadsheetml/2010/11/ac" url="/Users/giorgiabonesini/Desktop/"/>
    </mc:Choice>
  </mc:AlternateContent>
  <xr:revisionPtr revIDLastSave="0" documentId="8_{14A47E6D-6021-8D49-9755-578ADA8C61B3}" xr6:coauthVersionLast="47" xr6:coauthVersionMax="47" xr10:uidLastSave="{00000000-0000-0000-0000-000000000000}"/>
  <bookViews>
    <workbookView xWindow="14700" yWindow="680" windowWidth="14700" windowHeight="18440" activeTab="1" xr2:uid="{490093EC-D5E0-654B-AE5A-AFE2FB5D717A}"/>
  </bookViews>
  <sheets>
    <sheet name="Selection" sheetId="1" r:id="rId1"/>
    <sheet name="Selection_KPI" sheetId="8" r:id="rId2"/>
    <sheet name="Selection_Gaps" sheetId="6" r:id="rId3"/>
    <sheet name="Selection_ActionPlan" sheetId="7" r:id="rId4"/>
    <sheet name="Pricing" sheetId="2" r:id="rId5"/>
    <sheet name="Pricing_ActionPlan" sheetId="9" r:id="rId6"/>
    <sheet name="Inventory" sheetId="3" r:id="rId7"/>
    <sheet name="P&amp;L" sheetId="11" r:id="rId8"/>
  </sheets>
  <definedNames>
    <definedName name="_xlnm._FilterDatabase" localSheetId="6" hidden="1">Inventory!$A$2:$H$12</definedName>
    <definedName name="_xlnm._FilterDatabase" localSheetId="2" hidden="1">Selection_Gaps!$A$165:$L$171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9" i="6" l="1"/>
  <c r="B36" i="11"/>
  <c r="O44" i="11"/>
  <c r="N44" i="11"/>
  <c r="L44" i="11"/>
  <c r="K44" i="11"/>
  <c r="I44" i="11"/>
  <c r="H44" i="11"/>
  <c r="F44" i="11"/>
  <c r="E44" i="11"/>
  <c r="C44" i="11"/>
  <c r="B44" i="11"/>
  <c r="O43" i="11"/>
  <c r="N43" i="11"/>
  <c r="L43" i="11"/>
  <c r="K43" i="11"/>
  <c r="I43" i="11"/>
  <c r="H43" i="11"/>
  <c r="F43" i="11"/>
  <c r="E43" i="11"/>
  <c r="C43" i="11"/>
  <c r="B43" i="11"/>
  <c r="O42" i="11"/>
  <c r="N42" i="11"/>
  <c r="L42" i="11"/>
  <c r="K42" i="11"/>
  <c r="I42" i="11"/>
  <c r="H42" i="11"/>
  <c r="F42" i="11"/>
  <c r="E42" i="11"/>
  <c r="C42" i="11"/>
  <c r="B42" i="11"/>
  <c r="O41" i="11"/>
  <c r="N41" i="11"/>
  <c r="L41" i="11"/>
  <c r="K41" i="11"/>
  <c r="I41" i="11"/>
  <c r="H41" i="11"/>
  <c r="F41" i="11"/>
  <c r="E41" i="11"/>
  <c r="C41" i="11"/>
  <c r="B41" i="11"/>
  <c r="O40" i="11"/>
  <c r="N40" i="11"/>
  <c r="L40" i="11"/>
  <c r="K40" i="11"/>
  <c r="I40" i="11"/>
  <c r="H40" i="11"/>
  <c r="F40" i="11"/>
  <c r="E40" i="11"/>
  <c r="C40" i="11"/>
  <c r="B40" i="11"/>
  <c r="O39" i="11"/>
  <c r="N39" i="11"/>
  <c r="L39" i="11"/>
  <c r="K39" i="11"/>
  <c r="I39" i="11"/>
  <c r="H39" i="11"/>
  <c r="F39" i="11"/>
  <c r="E39" i="11"/>
  <c r="C39" i="11"/>
  <c r="B39" i="11"/>
  <c r="O38" i="11"/>
  <c r="N38" i="11"/>
  <c r="L38" i="11"/>
  <c r="K38" i="11"/>
  <c r="I38" i="11"/>
  <c r="H38" i="11"/>
  <c r="F38" i="11"/>
  <c r="E38" i="11"/>
  <c r="C38" i="11"/>
  <c r="B38" i="11"/>
  <c r="O37" i="11"/>
  <c r="N37" i="11"/>
  <c r="L37" i="11"/>
  <c r="K37" i="11"/>
  <c r="I37" i="11"/>
  <c r="H37" i="11"/>
  <c r="F37" i="11"/>
  <c r="E37" i="11"/>
  <c r="C37" i="11"/>
  <c r="B37" i="11"/>
  <c r="O36" i="11"/>
  <c r="N36" i="11"/>
  <c r="L36" i="11"/>
  <c r="K36" i="11"/>
  <c r="I36" i="11"/>
  <c r="H36" i="11"/>
  <c r="F36" i="11"/>
  <c r="E36" i="11"/>
  <c r="C36" i="11"/>
  <c r="O35" i="11"/>
  <c r="N35" i="11"/>
  <c r="L35" i="11"/>
  <c r="K35" i="11"/>
  <c r="I35" i="11"/>
  <c r="H35" i="11"/>
  <c r="F35" i="11"/>
  <c r="E35" i="11"/>
  <c r="C35" i="11"/>
  <c r="B35" i="11"/>
  <c r="O34" i="11"/>
  <c r="N34" i="11"/>
  <c r="L34" i="11"/>
  <c r="K34" i="11"/>
  <c r="I34" i="11"/>
  <c r="H34" i="11"/>
  <c r="F34" i="11"/>
  <c r="E34" i="11"/>
  <c r="C34" i="11"/>
  <c r="B34" i="11"/>
  <c r="O33" i="11"/>
  <c r="N33" i="11"/>
  <c r="L33" i="11"/>
  <c r="K33" i="11"/>
  <c r="I33" i="11"/>
  <c r="H33" i="11"/>
  <c r="F33" i="11"/>
  <c r="E33" i="11"/>
  <c r="C33" i="11"/>
  <c r="B33" i="11"/>
  <c r="O32" i="11"/>
  <c r="N32" i="11"/>
  <c r="L32" i="11"/>
  <c r="K32" i="11"/>
  <c r="I32" i="11"/>
  <c r="H32" i="11"/>
  <c r="F32" i="11"/>
  <c r="E32" i="11"/>
  <c r="C32" i="11"/>
  <c r="B32" i="11"/>
  <c r="O31" i="11"/>
  <c r="N31" i="11"/>
  <c r="L31" i="11"/>
  <c r="K31" i="11"/>
  <c r="I31" i="11"/>
  <c r="H31" i="11"/>
  <c r="F31" i="11"/>
  <c r="E31" i="11"/>
  <c r="C31" i="11"/>
  <c r="B31" i="11"/>
  <c r="O30" i="11"/>
  <c r="N30" i="11"/>
  <c r="L30" i="11"/>
  <c r="K30" i="11"/>
  <c r="I30" i="11"/>
  <c r="H30" i="11"/>
  <c r="F30" i="11"/>
  <c r="E30" i="11"/>
  <c r="C30" i="11"/>
  <c r="B30" i="11"/>
  <c r="O29" i="11"/>
  <c r="N29" i="11"/>
  <c r="L29" i="11"/>
  <c r="K29" i="11"/>
  <c r="I29" i="11"/>
  <c r="H29" i="11"/>
  <c r="F29" i="11"/>
  <c r="E29" i="11"/>
  <c r="C29" i="11"/>
  <c r="B29" i="11"/>
  <c r="O28" i="11"/>
  <c r="N28" i="11"/>
  <c r="L28" i="11"/>
  <c r="K28" i="11"/>
  <c r="I28" i="11"/>
  <c r="H28" i="11"/>
  <c r="F28" i="11"/>
  <c r="E28" i="11"/>
  <c r="C28" i="11"/>
  <c r="B28" i="11"/>
  <c r="D39" i="3" l="1"/>
  <c r="D38" i="3"/>
  <c r="M16" i="3"/>
  <c r="D40" i="3" s="1"/>
  <c r="M17" i="3"/>
  <c r="M18" i="3"/>
  <c r="M19" i="3"/>
  <c r="M20" i="3"/>
  <c r="M21" i="3"/>
  <c r="M22" i="3"/>
  <c r="M23" i="3"/>
  <c r="M24" i="3"/>
  <c r="M25" i="3"/>
  <c r="D37" i="3"/>
  <c r="D36" i="3"/>
  <c r="L17" i="3"/>
  <c r="L18" i="3"/>
  <c r="L19" i="3"/>
  <c r="L20" i="3"/>
  <c r="L21" i="3"/>
  <c r="L22" i="3"/>
  <c r="L23" i="3"/>
  <c r="L24" i="3"/>
  <c r="L25" i="3"/>
  <c r="L16" i="3"/>
  <c r="D108" i="8"/>
  <c r="T3" i="2"/>
  <c r="U10" i="2"/>
  <c r="U9" i="2"/>
  <c r="T9" i="2"/>
  <c r="U4" i="2"/>
  <c r="T10" i="2"/>
  <c r="K26" i="3"/>
  <c r="K17" i="3"/>
  <c r="K18" i="3"/>
  <c r="K19" i="3"/>
  <c r="K20" i="3"/>
  <c r="K21" i="3"/>
  <c r="K22" i="3"/>
  <c r="K23" i="3"/>
  <c r="K24" i="3"/>
  <c r="K25" i="3"/>
  <c r="K16" i="3"/>
  <c r="P3" i="2"/>
  <c r="Q3" i="2"/>
  <c r="J17" i="3"/>
  <c r="J18" i="3"/>
  <c r="J19" i="3"/>
  <c r="J20" i="3"/>
  <c r="J21" i="3"/>
  <c r="J22" i="3"/>
  <c r="J23" i="3"/>
  <c r="J24" i="3"/>
  <c r="J25" i="3"/>
  <c r="D105" i="8"/>
  <c r="J16" i="3"/>
  <c r="R3" i="2"/>
  <c r="I17" i="3"/>
  <c r="I18" i="3"/>
  <c r="I19" i="3"/>
  <c r="I20" i="3"/>
  <c r="I21" i="3"/>
  <c r="I22" i="3"/>
  <c r="I23" i="3"/>
  <c r="I24" i="3"/>
  <c r="I25" i="3"/>
  <c r="I16" i="3"/>
  <c r="Q9" i="2"/>
  <c r="H25" i="3"/>
  <c r="H24" i="3"/>
  <c r="H23" i="3"/>
  <c r="A3" i="9"/>
  <c r="A4" i="9"/>
  <c r="A5" i="9"/>
  <c r="A6" i="9"/>
  <c r="A7" i="9" s="1"/>
  <c r="H22" i="3"/>
  <c r="H21" i="3"/>
  <c r="H20" i="3"/>
  <c r="H19" i="3"/>
  <c r="H18" i="3"/>
  <c r="H17" i="3"/>
  <c r="H16" i="3"/>
  <c r="H4" i="3"/>
  <c r="H5" i="3"/>
  <c r="H6" i="3"/>
  <c r="H7" i="3"/>
  <c r="H8" i="3"/>
  <c r="H9" i="3"/>
  <c r="H10" i="3"/>
  <c r="H11" i="3"/>
  <c r="H12" i="3"/>
  <c r="H3" i="3"/>
  <c r="Y3" i="2"/>
  <c r="V3" i="2"/>
  <c r="Z3" i="2"/>
  <c r="X3" i="2"/>
  <c r="K5" i="2"/>
  <c r="V4" i="2"/>
  <c r="V5" i="2"/>
  <c r="V6" i="2"/>
  <c r="V7" i="2"/>
  <c r="V8" i="2"/>
  <c r="V9" i="2"/>
  <c r="V10" i="2"/>
  <c r="V11" i="2"/>
  <c r="V12" i="2"/>
  <c r="Y4" i="2"/>
  <c r="Y5" i="2"/>
  <c r="Y6" i="2"/>
  <c r="Y7" i="2"/>
  <c r="Y8" i="2"/>
  <c r="Y9" i="2"/>
  <c r="Y10" i="2"/>
  <c r="Y11" i="2"/>
  <c r="Y12" i="2"/>
  <c r="I107" i="8"/>
  <c r="L2" i="1"/>
  <c r="Z4" i="2"/>
  <c r="Z5" i="2"/>
  <c r="Z6" i="2"/>
  <c r="Z7" i="2"/>
  <c r="Z8" i="2"/>
  <c r="Z9" i="2"/>
  <c r="Z10" i="2"/>
  <c r="Z11" i="2"/>
  <c r="Z12" i="2"/>
  <c r="X4" i="2"/>
  <c r="X5" i="2"/>
  <c r="X6" i="2"/>
  <c r="X7" i="2"/>
  <c r="X8" i="2"/>
  <c r="X9" i="2"/>
  <c r="X10" i="2"/>
  <c r="X11" i="2"/>
  <c r="X12" i="2"/>
  <c r="W4" i="2"/>
  <c r="W5" i="2"/>
  <c r="W6" i="2"/>
  <c r="W7" i="2"/>
  <c r="W8" i="2"/>
  <c r="W9" i="2"/>
  <c r="W10" i="2"/>
  <c r="W11" i="2"/>
  <c r="W12" i="2"/>
  <c r="W3" i="2"/>
  <c r="U5" i="2"/>
  <c r="U6" i="2"/>
  <c r="U7" i="2"/>
  <c r="U8" i="2"/>
  <c r="U11" i="2"/>
  <c r="U12" i="2"/>
  <c r="U3" i="2"/>
  <c r="T4" i="2"/>
  <c r="T5" i="2"/>
  <c r="T6" i="2"/>
  <c r="T7" i="2"/>
  <c r="T8" i="2"/>
  <c r="T11" i="2"/>
  <c r="T12" i="2"/>
  <c r="S4" i="2"/>
  <c r="S5" i="2"/>
  <c r="S6" i="2"/>
  <c r="S7" i="2"/>
  <c r="S8" i="2"/>
  <c r="S11" i="2"/>
  <c r="S12" i="2"/>
  <c r="S3" i="2"/>
  <c r="R4" i="2"/>
  <c r="R5" i="2"/>
  <c r="R6" i="2"/>
  <c r="R7" i="2"/>
  <c r="R8" i="2"/>
  <c r="R11" i="2"/>
  <c r="R12" i="2"/>
  <c r="Q4" i="2"/>
  <c r="Q5" i="2"/>
  <c r="Q6" i="2"/>
  <c r="Q7" i="2"/>
  <c r="Q8" i="2"/>
  <c r="Q10" i="2"/>
  <c r="Q11" i="2"/>
  <c r="Q12" i="2"/>
  <c r="P4" i="2"/>
  <c r="P5" i="2"/>
  <c r="P6" i="2"/>
  <c r="P7" i="2"/>
  <c r="P8" i="2"/>
  <c r="P9" i="2"/>
  <c r="P10" i="2"/>
  <c r="P11" i="2"/>
  <c r="P12" i="2"/>
  <c r="O7" i="2"/>
  <c r="O12" i="2"/>
  <c r="O4" i="2"/>
  <c r="O5" i="2"/>
  <c r="O6" i="2"/>
  <c r="O8" i="2"/>
  <c r="O9" i="2"/>
  <c r="O10" i="2"/>
  <c r="O11" i="2"/>
  <c r="O3" i="2"/>
  <c r="N4" i="2"/>
  <c r="N5" i="2"/>
  <c r="N6" i="2"/>
  <c r="N7" i="2"/>
  <c r="N8" i="2"/>
  <c r="N9" i="2"/>
  <c r="N10" i="2"/>
  <c r="N11" i="2"/>
  <c r="N12" i="2"/>
  <c r="N3" i="2"/>
  <c r="M4" i="2"/>
  <c r="M5" i="2"/>
  <c r="M6" i="2"/>
  <c r="M7" i="2"/>
  <c r="M8" i="2"/>
  <c r="M9" i="2"/>
  <c r="M10" i="2"/>
  <c r="M11" i="2"/>
  <c r="M12" i="2"/>
  <c r="M3" i="2"/>
  <c r="L4" i="2"/>
  <c r="L5" i="2"/>
  <c r="L6" i="2"/>
  <c r="L7" i="2"/>
  <c r="L8" i="2"/>
  <c r="L9" i="2"/>
  <c r="L10" i="2"/>
  <c r="L11" i="2"/>
  <c r="L12" i="2"/>
  <c r="L3" i="2"/>
  <c r="K4" i="2"/>
  <c r="K6" i="2"/>
  <c r="K7" i="2"/>
  <c r="K8" i="2"/>
  <c r="K9" i="2"/>
  <c r="K10" i="2"/>
  <c r="K11" i="2"/>
  <c r="K12" i="2"/>
  <c r="K3" i="2"/>
  <c r="L3" i="8"/>
  <c r="I105" i="8"/>
  <c r="M118" i="6"/>
  <c r="M2" i="6"/>
  <c r="J2" i="6"/>
  <c r="K2" i="6"/>
  <c r="I9" i="2"/>
  <c r="J9" i="2" s="1"/>
  <c r="I10" i="2"/>
  <c r="J10" i="2" s="1"/>
  <c r="H9" i="2"/>
  <c r="H4" i="2"/>
  <c r="I4" i="2" s="1"/>
  <c r="J4" i="2" s="1"/>
  <c r="H5" i="2"/>
  <c r="I5" i="2" s="1"/>
  <c r="J5" i="2" s="1"/>
  <c r="H6" i="2"/>
  <c r="I6" i="2" s="1"/>
  <c r="J6" i="2" s="1"/>
  <c r="H7" i="2"/>
  <c r="I7" i="2" s="1"/>
  <c r="J7" i="2" s="1"/>
  <c r="H8" i="2"/>
  <c r="I8" i="2" s="1"/>
  <c r="J8" i="2" s="1"/>
  <c r="H10" i="2"/>
  <c r="H11" i="2"/>
  <c r="I11" i="2" s="1"/>
  <c r="J11" i="2" s="1"/>
  <c r="H12" i="2"/>
  <c r="I12" i="2" s="1"/>
  <c r="J12" i="2" s="1"/>
  <c r="H3" i="2"/>
  <c r="I3" i="2" s="1"/>
  <c r="J3" i="2" s="1"/>
  <c r="M139" i="7"/>
  <c r="M138" i="7"/>
  <c r="M137" i="7"/>
  <c r="M136" i="7"/>
  <c r="M135" i="7"/>
  <c r="M134" i="7"/>
  <c r="M133" i="7"/>
  <c r="M132" i="7"/>
  <c r="M131" i="7"/>
  <c r="M130" i="7"/>
  <c r="M129" i="7"/>
  <c r="M128" i="7"/>
  <c r="M127" i="7"/>
  <c r="M126" i="7"/>
  <c r="M125" i="7"/>
  <c r="M124" i="7"/>
  <c r="M123" i="7"/>
  <c r="M122" i="7"/>
  <c r="M121" i="7"/>
  <c r="M120" i="7"/>
  <c r="M119" i="7"/>
  <c r="M118" i="7"/>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B108" i="8"/>
  <c r="H107" i="8"/>
  <c r="G107" i="8"/>
  <c r="F107" i="8"/>
  <c r="E107" i="8"/>
  <c r="C107" i="8"/>
  <c r="D107" i="8" s="1"/>
  <c r="B107" i="8"/>
  <c r="H106" i="8"/>
  <c r="G106" i="8"/>
  <c r="I106" i="8" s="1"/>
  <c r="F106" i="8"/>
  <c r="E106" i="8"/>
  <c r="C106" i="8"/>
  <c r="D106" i="8" s="1"/>
  <c r="B106" i="8"/>
  <c r="H105" i="8"/>
  <c r="H108" i="8" s="1"/>
  <c r="G105" i="8"/>
  <c r="G108" i="8" s="1"/>
  <c r="F105" i="8"/>
  <c r="F108" i="8" s="1"/>
  <c r="E105" i="8"/>
  <c r="E108" i="8" s="1"/>
  <c r="C105" i="8"/>
  <c r="B105" i="8"/>
  <c r="K101" i="8"/>
  <c r="L101" i="8" s="1"/>
  <c r="J101" i="8"/>
  <c r="L100" i="8"/>
  <c r="K100" i="8"/>
  <c r="J100" i="8"/>
  <c r="K99" i="8"/>
  <c r="L99" i="8" s="1"/>
  <c r="J99" i="8"/>
  <c r="L98" i="8"/>
  <c r="K98" i="8"/>
  <c r="J98" i="8"/>
  <c r="K97" i="8"/>
  <c r="L97" i="8" s="1"/>
  <c r="J97" i="8"/>
  <c r="L96" i="8"/>
  <c r="K96" i="8"/>
  <c r="J96" i="8"/>
  <c r="K95" i="8"/>
  <c r="L95" i="8" s="1"/>
  <c r="J95" i="8"/>
  <c r="L94" i="8"/>
  <c r="K94" i="8"/>
  <c r="J94" i="8"/>
  <c r="K93" i="8"/>
  <c r="L93" i="8" s="1"/>
  <c r="J93" i="8"/>
  <c r="L92" i="8"/>
  <c r="K92" i="8"/>
  <c r="J92" i="8"/>
  <c r="K91" i="8"/>
  <c r="L91" i="8" s="1"/>
  <c r="J91" i="8"/>
  <c r="L90" i="8"/>
  <c r="K90" i="8"/>
  <c r="J90" i="8"/>
  <c r="K89" i="8"/>
  <c r="L89" i="8" s="1"/>
  <c r="J89" i="8"/>
  <c r="L88" i="8"/>
  <c r="K88" i="8"/>
  <c r="J88" i="8"/>
  <c r="K87" i="8"/>
  <c r="L87" i="8" s="1"/>
  <c r="J87" i="8"/>
  <c r="L86" i="8"/>
  <c r="K86" i="8"/>
  <c r="J86" i="8"/>
  <c r="K85" i="8"/>
  <c r="L85" i="8" s="1"/>
  <c r="J85" i="8"/>
  <c r="L84" i="8"/>
  <c r="K84" i="8"/>
  <c r="J84" i="8"/>
  <c r="K83" i="8"/>
  <c r="L83" i="8" s="1"/>
  <c r="J83" i="8"/>
  <c r="L82" i="8"/>
  <c r="K82" i="8"/>
  <c r="J82" i="8"/>
  <c r="K81" i="8"/>
  <c r="L81" i="8" s="1"/>
  <c r="J81" i="8"/>
  <c r="L80" i="8"/>
  <c r="K80" i="8"/>
  <c r="J80" i="8"/>
  <c r="K79" i="8"/>
  <c r="L79" i="8" s="1"/>
  <c r="J79" i="8"/>
  <c r="L78" i="8"/>
  <c r="K78" i="8"/>
  <c r="J78" i="8"/>
  <c r="K77" i="8"/>
  <c r="L77" i="8" s="1"/>
  <c r="J77" i="8"/>
  <c r="L76" i="8"/>
  <c r="K76" i="8"/>
  <c r="J76" i="8"/>
  <c r="K75" i="8"/>
  <c r="L75" i="8" s="1"/>
  <c r="J75" i="8"/>
  <c r="L74" i="8"/>
  <c r="K74" i="8"/>
  <c r="J74" i="8"/>
  <c r="K73" i="8"/>
  <c r="L73" i="8" s="1"/>
  <c r="J73" i="8"/>
  <c r="L72" i="8"/>
  <c r="K72" i="8"/>
  <c r="J72" i="8"/>
  <c r="K71" i="8"/>
  <c r="L71" i="8" s="1"/>
  <c r="J71" i="8"/>
  <c r="L70" i="8"/>
  <c r="K70" i="8"/>
  <c r="J70" i="8"/>
  <c r="K69" i="8"/>
  <c r="L69" i="8" s="1"/>
  <c r="J69" i="8"/>
  <c r="L68" i="8"/>
  <c r="K68" i="8"/>
  <c r="J68" i="8"/>
  <c r="K67" i="8"/>
  <c r="L67" i="8" s="1"/>
  <c r="J67" i="8"/>
  <c r="L66" i="8"/>
  <c r="K66" i="8"/>
  <c r="J66" i="8"/>
  <c r="K65" i="8"/>
  <c r="L65" i="8" s="1"/>
  <c r="J65" i="8"/>
  <c r="L64" i="8"/>
  <c r="K64" i="8"/>
  <c r="J64" i="8"/>
  <c r="K63" i="8"/>
  <c r="L63" i="8" s="1"/>
  <c r="J63" i="8"/>
  <c r="L62" i="8"/>
  <c r="K62" i="8"/>
  <c r="J62" i="8"/>
  <c r="K61" i="8"/>
  <c r="L61" i="8" s="1"/>
  <c r="J61" i="8"/>
  <c r="L60" i="8"/>
  <c r="K60" i="8"/>
  <c r="J60" i="8"/>
  <c r="K59" i="8"/>
  <c r="L59" i="8" s="1"/>
  <c r="J59" i="8"/>
  <c r="L58" i="8"/>
  <c r="K58" i="8"/>
  <c r="J58" i="8"/>
  <c r="K57" i="8"/>
  <c r="L57" i="8" s="1"/>
  <c r="J57" i="8"/>
  <c r="L56" i="8"/>
  <c r="K56" i="8"/>
  <c r="J56" i="8"/>
  <c r="K55" i="8"/>
  <c r="L55" i="8" s="1"/>
  <c r="J55" i="8"/>
  <c r="L54" i="8"/>
  <c r="K54" i="8"/>
  <c r="J54" i="8"/>
  <c r="K53" i="8"/>
  <c r="L53" i="8" s="1"/>
  <c r="J53" i="8"/>
  <c r="L52" i="8"/>
  <c r="K52" i="8"/>
  <c r="J52" i="8"/>
  <c r="K51" i="8"/>
  <c r="L51" i="8" s="1"/>
  <c r="J51" i="8"/>
  <c r="L50" i="8"/>
  <c r="K50" i="8"/>
  <c r="J50" i="8"/>
  <c r="K49" i="8"/>
  <c r="L49" i="8" s="1"/>
  <c r="J49" i="8"/>
  <c r="L48" i="8"/>
  <c r="K48" i="8"/>
  <c r="J48" i="8"/>
  <c r="K47" i="8"/>
  <c r="L47" i="8" s="1"/>
  <c r="J47" i="8"/>
  <c r="L46" i="8"/>
  <c r="K46" i="8"/>
  <c r="J46" i="8"/>
  <c r="K45" i="8"/>
  <c r="L45" i="8" s="1"/>
  <c r="J45" i="8"/>
  <c r="L44" i="8"/>
  <c r="K44" i="8"/>
  <c r="J44" i="8"/>
  <c r="K43" i="8"/>
  <c r="L43" i="8" s="1"/>
  <c r="J43" i="8"/>
  <c r="L42" i="8"/>
  <c r="K42" i="8"/>
  <c r="J42" i="8"/>
  <c r="K41" i="8"/>
  <c r="L41" i="8" s="1"/>
  <c r="J41" i="8"/>
  <c r="L40" i="8"/>
  <c r="K40" i="8"/>
  <c r="J40" i="8"/>
  <c r="K39" i="8"/>
  <c r="L39" i="8" s="1"/>
  <c r="J39" i="8"/>
  <c r="L38" i="8"/>
  <c r="K38" i="8"/>
  <c r="J38" i="8"/>
  <c r="K37" i="8"/>
  <c r="L37" i="8" s="1"/>
  <c r="J37" i="8"/>
  <c r="L36" i="8"/>
  <c r="K36" i="8"/>
  <c r="J36" i="8"/>
  <c r="K35" i="8"/>
  <c r="L35" i="8" s="1"/>
  <c r="J35" i="8"/>
  <c r="L34" i="8"/>
  <c r="K34" i="8"/>
  <c r="J34" i="8"/>
  <c r="K33" i="8"/>
  <c r="L33" i="8" s="1"/>
  <c r="J33" i="8"/>
  <c r="L32" i="8"/>
  <c r="K32" i="8"/>
  <c r="J32" i="8"/>
  <c r="K31" i="8"/>
  <c r="L31" i="8" s="1"/>
  <c r="J31" i="8"/>
  <c r="L30" i="8"/>
  <c r="K30" i="8"/>
  <c r="J30" i="8"/>
  <c r="K29" i="8"/>
  <c r="L29" i="8" s="1"/>
  <c r="J29" i="8"/>
  <c r="L28" i="8"/>
  <c r="K28" i="8"/>
  <c r="J28" i="8"/>
  <c r="K27" i="8"/>
  <c r="L27" i="8" s="1"/>
  <c r="J27" i="8"/>
  <c r="L26" i="8"/>
  <c r="K26" i="8"/>
  <c r="J26" i="8"/>
  <c r="K25" i="8"/>
  <c r="L25" i="8" s="1"/>
  <c r="J25" i="8"/>
  <c r="L24" i="8"/>
  <c r="K24" i="8"/>
  <c r="J24" i="8"/>
  <c r="K23" i="8"/>
  <c r="L23" i="8" s="1"/>
  <c r="J23" i="8"/>
  <c r="L22" i="8"/>
  <c r="K22" i="8"/>
  <c r="J22" i="8"/>
  <c r="K21" i="8"/>
  <c r="L21" i="8" s="1"/>
  <c r="J21" i="8"/>
  <c r="L20" i="8"/>
  <c r="K20" i="8"/>
  <c r="J20" i="8"/>
  <c r="K19" i="8"/>
  <c r="L19" i="8" s="1"/>
  <c r="J19" i="8"/>
  <c r="L18" i="8"/>
  <c r="K18" i="8"/>
  <c r="J18" i="8"/>
  <c r="K17" i="8"/>
  <c r="L17" i="8" s="1"/>
  <c r="J17" i="8"/>
  <c r="L16" i="8"/>
  <c r="K16" i="8"/>
  <c r="J16" i="8"/>
  <c r="K15" i="8"/>
  <c r="L15" i="8" s="1"/>
  <c r="J15" i="8"/>
  <c r="L14" i="8"/>
  <c r="K14" i="8"/>
  <c r="J14" i="8"/>
  <c r="K13" i="8"/>
  <c r="L13" i="8" s="1"/>
  <c r="J13" i="8"/>
  <c r="L12" i="8"/>
  <c r="K12" i="8"/>
  <c r="J12" i="8"/>
  <c r="K11" i="8"/>
  <c r="L11" i="8" s="1"/>
  <c r="J11" i="8"/>
  <c r="L10" i="8"/>
  <c r="K10" i="8"/>
  <c r="J10" i="8"/>
  <c r="K9" i="8"/>
  <c r="L9" i="8" s="1"/>
  <c r="J9" i="8"/>
  <c r="L8" i="8"/>
  <c r="K8" i="8"/>
  <c r="J8" i="8"/>
  <c r="K7" i="8"/>
  <c r="L7" i="8" s="1"/>
  <c r="J7" i="8"/>
  <c r="L6" i="8"/>
  <c r="K6" i="8"/>
  <c r="J6" i="8"/>
  <c r="K5" i="8"/>
  <c r="L5" i="8" s="1"/>
  <c r="J5" i="8"/>
  <c r="L4" i="8"/>
  <c r="K4" i="8"/>
  <c r="J4" i="8"/>
  <c r="A4" i="8"/>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K3" i="8"/>
  <c r="J3" i="8"/>
  <c r="A3" i="8"/>
  <c r="L2" i="8"/>
  <c r="K2" i="8"/>
  <c r="J2" i="8"/>
  <c r="A215" i="6"/>
  <c r="M3" i="6"/>
  <c r="M4"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K61" i="6"/>
  <c r="L61" i="6" s="1"/>
  <c r="J61" i="6"/>
  <c r="K60" i="6"/>
  <c r="L60" i="6" s="1"/>
  <c r="J60" i="6"/>
  <c r="K59" i="6"/>
  <c r="L59" i="6" s="1"/>
  <c r="J59" i="6"/>
  <c r="K55" i="6"/>
  <c r="L55" i="6" s="1"/>
  <c r="J55" i="6"/>
  <c r="K46" i="6"/>
  <c r="L46" i="6" s="1"/>
  <c r="J46" i="6"/>
  <c r="K44" i="6"/>
  <c r="L44" i="6" s="1"/>
  <c r="J44" i="6"/>
  <c r="K43" i="6"/>
  <c r="L43" i="6" s="1"/>
  <c r="J43" i="6"/>
  <c r="K42" i="6"/>
  <c r="L42" i="6" s="1"/>
  <c r="J42" i="6"/>
  <c r="K39" i="6"/>
  <c r="L39" i="6" s="1"/>
  <c r="J39" i="6"/>
  <c r="K37" i="6"/>
  <c r="L37" i="6" s="1"/>
  <c r="J37" i="6"/>
  <c r="K34" i="6"/>
  <c r="L34" i="6" s="1"/>
  <c r="J34" i="6"/>
  <c r="K32" i="6"/>
  <c r="L32" i="6" s="1"/>
  <c r="J32" i="6"/>
  <c r="K26" i="6"/>
  <c r="L26" i="6" s="1"/>
  <c r="J26" i="6"/>
  <c r="K88" i="6"/>
  <c r="L88" i="6" s="1"/>
  <c r="J88" i="6"/>
  <c r="K87" i="6"/>
  <c r="L87" i="6" s="1"/>
  <c r="J87" i="6"/>
  <c r="K86" i="6"/>
  <c r="L86" i="6" s="1"/>
  <c r="J86" i="6"/>
  <c r="K85" i="6"/>
  <c r="L85" i="6" s="1"/>
  <c r="J85" i="6"/>
  <c r="K80" i="6"/>
  <c r="L80" i="6" s="1"/>
  <c r="J80" i="6"/>
  <c r="K83" i="6"/>
  <c r="L83" i="6" s="1"/>
  <c r="J83" i="6"/>
  <c r="K82" i="6"/>
  <c r="L82" i="6" s="1"/>
  <c r="J82" i="6"/>
  <c r="K64" i="6"/>
  <c r="L64" i="6" s="1"/>
  <c r="J64" i="6"/>
  <c r="K66" i="6"/>
  <c r="L66" i="6" s="1"/>
  <c r="J66" i="6"/>
  <c r="K79" i="6"/>
  <c r="L79" i="6" s="1"/>
  <c r="J79" i="6"/>
  <c r="K78" i="6"/>
  <c r="L78" i="6" s="1"/>
  <c r="J78" i="6"/>
  <c r="K81" i="6"/>
  <c r="L81" i="6" s="1"/>
  <c r="J81" i="6"/>
  <c r="K76" i="6"/>
  <c r="L76" i="6" s="1"/>
  <c r="J76" i="6"/>
  <c r="K75" i="6"/>
  <c r="L75" i="6" s="1"/>
  <c r="J75" i="6"/>
  <c r="K74" i="6"/>
  <c r="L74" i="6" s="1"/>
  <c r="J74" i="6"/>
  <c r="K73" i="6"/>
  <c r="L73" i="6" s="1"/>
  <c r="J73" i="6"/>
  <c r="K72" i="6"/>
  <c r="L72" i="6" s="1"/>
  <c r="J72" i="6"/>
  <c r="K71" i="6"/>
  <c r="L71" i="6" s="1"/>
  <c r="J71" i="6"/>
  <c r="K70" i="6"/>
  <c r="L70" i="6" s="1"/>
  <c r="J70" i="6"/>
  <c r="K91" i="6"/>
  <c r="L91" i="6" s="1"/>
  <c r="J91" i="6"/>
  <c r="K68" i="6"/>
  <c r="L68" i="6" s="1"/>
  <c r="J68" i="6"/>
  <c r="K67" i="6"/>
  <c r="L67" i="6" s="1"/>
  <c r="J67" i="6"/>
  <c r="K99" i="6"/>
  <c r="L99" i="6" s="1"/>
  <c r="J99" i="6"/>
  <c r="K65" i="6"/>
  <c r="L65" i="6" s="1"/>
  <c r="J65" i="6"/>
  <c r="K90" i="6"/>
  <c r="L90" i="6" s="1"/>
  <c r="J90" i="6"/>
  <c r="K25" i="6"/>
  <c r="L25" i="6" s="1"/>
  <c r="J25" i="6"/>
  <c r="K24" i="6"/>
  <c r="L24" i="6" s="1"/>
  <c r="J24" i="6"/>
  <c r="K23" i="6"/>
  <c r="L23" i="6" s="1"/>
  <c r="J23" i="6"/>
  <c r="K17" i="6"/>
  <c r="L17" i="6" s="1"/>
  <c r="J17" i="6"/>
  <c r="K84" i="6"/>
  <c r="L84" i="6" s="1"/>
  <c r="J84" i="6"/>
  <c r="K58" i="6"/>
  <c r="L58" i="6" s="1"/>
  <c r="J58" i="6"/>
  <c r="K57" i="6"/>
  <c r="L57" i="6" s="1"/>
  <c r="J57" i="6"/>
  <c r="K56" i="6"/>
  <c r="L56" i="6" s="1"/>
  <c r="J56" i="6"/>
  <c r="K94" i="6"/>
  <c r="L94" i="6" s="1"/>
  <c r="J94" i="6"/>
  <c r="K54" i="6"/>
  <c r="L54" i="6" s="1"/>
  <c r="J54" i="6"/>
  <c r="K53" i="6"/>
  <c r="L53" i="6" s="1"/>
  <c r="J53" i="6"/>
  <c r="K52" i="6"/>
  <c r="L52" i="6" s="1"/>
  <c r="J52" i="6"/>
  <c r="K51" i="6"/>
  <c r="L51" i="6" s="1"/>
  <c r="J51" i="6"/>
  <c r="K50" i="6"/>
  <c r="L50" i="6" s="1"/>
  <c r="J50" i="6"/>
  <c r="K49" i="6"/>
  <c r="L49" i="6" s="1"/>
  <c r="J49" i="6"/>
  <c r="K48" i="6"/>
  <c r="L48" i="6" s="1"/>
  <c r="J48" i="6"/>
  <c r="K47" i="6"/>
  <c r="L47" i="6" s="1"/>
  <c r="J47" i="6"/>
  <c r="K16" i="6"/>
  <c r="L16" i="6" s="1"/>
  <c r="J16" i="6"/>
  <c r="K45" i="6"/>
  <c r="L45" i="6" s="1"/>
  <c r="J45" i="6"/>
  <c r="K11" i="6"/>
  <c r="L11" i="6" s="1"/>
  <c r="J11" i="6"/>
  <c r="K10" i="6"/>
  <c r="L10" i="6" s="1"/>
  <c r="J10" i="6"/>
  <c r="K95" i="6"/>
  <c r="L95" i="6" s="1"/>
  <c r="J95" i="6"/>
  <c r="K41" i="6"/>
  <c r="L41" i="6" s="1"/>
  <c r="J41" i="6"/>
  <c r="K40" i="6"/>
  <c r="L40" i="6" s="1"/>
  <c r="J40" i="6"/>
  <c r="K100" i="6"/>
  <c r="L100" i="6" s="1"/>
  <c r="J100" i="6"/>
  <c r="K38" i="6"/>
  <c r="L38" i="6" s="1"/>
  <c r="J38" i="6"/>
  <c r="K63" i="6"/>
  <c r="L63" i="6" s="1"/>
  <c r="J63" i="6"/>
  <c r="K36" i="6"/>
  <c r="L36" i="6" s="1"/>
  <c r="J36" i="6"/>
  <c r="K35" i="6"/>
  <c r="L35" i="6" s="1"/>
  <c r="J35" i="6"/>
  <c r="K89" i="6"/>
  <c r="L89" i="6" s="1"/>
  <c r="J89" i="6"/>
  <c r="K33" i="6"/>
  <c r="L33" i="6" s="1"/>
  <c r="J33" i="6"/>
  <c r="K69" i="6"/>
  <c r="L69" i="6" s="1"/>
  <c r="J69" i="6"/>
  <c r="K31" i="6"/>
  <c r="L31" i="6" s="1"/>
  <c r="J31" i="6"/>
  <c r="K30" i="6"/>
  <c r="L30" i="6" s="1"/>
  <c r="J30" i="6"/>
  <c r="K29" i="6"/>
  <c r="L29" i="6" s="1"/>
  <c r="J29" i="6"/>
  <c r="K28" i="6"/>
  <c r="L28" i="6" s="1"/>
  <c r="J28" i="6"/>
  <c r="K27" i="6"/>
  <c r="L27" i="6" s="1"/>
  <c r="J27" i="6"/>
  <c r="K101" i="6"/>
  <c r="L101" i="6" s="1"/>
  <c r="J101" i="6"/>
  <c r="K9" i="6"/>
  <c r="L9" i="6" s="1"/>
  <c r="J9" i="6"/>
  <c r="K62" i="6"/>
  <c r="L62" i="6" s="1"/>
  <c r="J62" i="6"/>
  <c r="K96" i="6"/>
  <c r="L96" i="6" s="1"/>
  <c r="J96" i="6"/>
  <c r="K22" i="6"/>
  <c r="L22" i="6" s="1"/>
  <c r="J22" i="6"/>
  <c r="K21" i="6"/>
  <c r="L21" i="6" s="1"/>
  <c r="J21" i="6"/>
  <c r="K20" i="6"/>
  <c r="L20" i="6" s="1"/>
  <c r="J20" i="6"/>
  <c r="K19" i="6"/>
  <c r="L19" i="6" s="1"/>
  <c r="J19" i="6"/>
  <c r="K18" i="6"/>
  <c r="L18" i="6" s="1"/>
  <c r="J18" i="6"/>
  <c r="K97" i="6"/>
  <c r="L97" i="6" s="1"/>
  <c r="J97" i="6"/>
  <c r="K98" i="6"/>
  <c r="L98" i="6" s="1"/>
  <c r="J98" i="6"/>
  <c r="K15" i="6"/>
  <c r="L15" i="6" s="1"/>
  <c r="J15" i="6"/>
  <c r="K14" i="6"/>
  <c r="L14" i="6" s="1"/>
  <c r="J14" i="6"/>
  <c r="K13" i="6"/>
  <c r="L13" i="6" s="1"/>
  <c r="J13" i="6"/>
  <c r="K12" i="6"/>
  <c r="L12" i="6" s="1"/>
  <c r="J12" i="6"/>
  <c r="K77" i="6"/>
  <c r="L77" i="6" s="1"/>
  <c r="J77" i="6"/>
  <c r="K92" i="6"/>
  <c r="L92" i="6" s="1"/>
  <c r="J92" i="6"/>
  <c r="K6" i="6"/>
  <c r="L6" i="6" s="1"/>
  <c r="J6" i="6"/>
  <c r="K8" i="6"/>
  <c r="L8" i="6" s="1"/>
  <c r="J8" i="6"/>
  <c r="K7" i="6"/>
  <c r="L7" i="6" s="1"/>
  <c r="J7" i="6"/>
  <c r="K5" i="6"/>
  <c r="L5" i="6" s="1"/>
  <c r="J5" i="6"/>
  <c r="K93" i="6"/>
  <c r="L93" i="6" s="1"/>
  <c r="J93" i="6"/>
  <c r="K4" i="6"/>
  <c r="L4" i="6" s="1"/>
  <c r="J4" i="6"/>
  <c r="K3" i="6"/>
  <c r="L3" i="6" s="1"/>
  <c r="J3" i="6"/>
  <c r="A3" i="6"/>
  <c r="A4" i="6" s="1"/>
  <c r="L2" i="6"/>
  <c r="L3"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2" i="1"/>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2" i="1"/>
  <c r="E13" i="2"/>
  <c r="B4" i="2"/>
  <c r="B5" i="2" s="1"/>
  <c r="B6" i="2" s="1"/>
  <c r="B7" i="2" s="1"/>
  <c r="B8" i="2" s="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C108" i="8" l="1"/>
  <c r="B215" i="6"/>
  <c r="C215" i="6"/>
  <c r="A5" i="6"/>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alcChain>
</file>

<file path=xl/sharedStrings.xml><?xml version="1.0" encoding="utf-8"?>
<sst xmlns="http://schemas.openxmlformats.org/spreadsheetml/2006/main" count="1918" uniqueCount="264">
  <si>
    <t>SKU</t>
  </si>
  <si>
    <t>Manufacturer</t>
  </si>
  <si>
    <t>Offered on e-commerce player</t>
  </si>
  <si>
    <t>Inventory (units)</t>
  </si>
  <si>
    <t>Customer Views - 1 month</t>
  </si>
  <si>
    <t>Sales (units) - 1 month</t>
  </si>
  <si>
    <t>Price (€)</t>
  </si>
  <si>
    <t>Total market sales (€) - 1 year</t>
  </si>
  <si>
    <t>Is_Offered</t>
  </si>
  <si>
    <t>Inventory_0</t>
  </si>
  <si>
    <t>Conversion</t>
  </si>
  <si>
    <t>High_Views_Low_Conv</t>
  </si>
  <si>
    <t>B</t>
  </si>
  <si>
    <t>Y</t>
  </si>
  <si>
    <t>A</t>
  </si>
  <si>
    <t>C</t>
  </si>
  <si>
    <t>N</t>
  </si>
  <si>
    <t>Selection KPI</t>
  </si>
  <si>
    <t>Total SKUs</t>
  </si>
  <si>
    <t>SKUs offered online</t>
  </si>
  <si>
    <t>% Offered</t>
  </si>
  <si>
    <t>Inventory units</t>
  </si>
  <si>
    <t>Total views (1 month)</t>
  </si>
  <si>
    <t>Total sales (1 month)</t>
  </si>
  <si>
    <t>Market Sales (€ / year)</t>
  </si>
  <si>
    <t>Conversion rate (sales/view)</t>
  </si>
  <si>
    <t>Manufacturer C offers highest product variety all offered online, with the highest inventory but slightly lower sales compared to A and B.</t>
  </si>
  <si>
    <t>Manufacturer A offerst lowest percentage of products in comparison to others. Manufacturer B is intermediate.</t>
  </si>
  <si>
    <t>Total</t>
  </si>
  <si>
    <t>Stockout_with_demand</t>
  </si>
  <si>
    <t>Table 1 - Missing SKUs</t>
  </si>
  <si>
    <t xml:space="preserve"> </t>
  </si>
  <si>
    <t>Table 2 - Stockouts</t>
  </si>
  <si>
    <t>Stockout_with_Demand</t>
  </si>
  <si>
    <t>Table 3 - Viewed but not buying</t>
  </si>
  <si>
    <t>Missing SKUs</t>
  </si>
  <si>
    <t>Stockouts</t>
  </si>
  <si>
    <t>Viewed but not buying</t>
  </si>
  <si>
    <t xml:space="preserve">Gap Type </t>
  </si>
  <si>
    <t>Action</t>
  </si>
  <si>
    <t>KPI</t>
  </si>
  <si>
    <t>Target</t>
  </si>
  <si>
    <t>Market Sales</t>
  </si>
  <si>
    <t>Missing</t>
  </si>
  <si>
    <t>Add it to the online catalog, creating a product detail page, with product images and clear competitive pricing.</t>
  </si>
  <si>
    <t>% of catalog offered</t>
  </si>
  <si>
    <t>Reach full coverage within 1 month</t>
  </si>
  <si>
    <t>Reasoning behind Missing SKUs: They're high-potential items already performing well in the market. By adding them we are filling gaps in the catalog ans ensuring Amazon doesn't lose traffic to competitors. Target: we want to have almost all missing products online within one month.</t>
  </si>
  <si>
    <t xml:space="preserve">Add it to online catalog and show it together with other popular products from Manufacturer C to make it more visible </t>
  </si>
  <si>
    <t>Reasoning behing Stockout SKUs:  These SKUs show demand but they run out of stock. That's why we thought about quick recovery through reordering and process improvement through alerts and supplier coordination (long-term stability established). Target: we want to fix almost all out-of-stock items in about two weeks, keeping stockouts close to zero.</t>
  </si>
  <si>
    <t>Launch it online with a "new arrival" banner and initial promo for higher visibility (around 5%)</t>
  </si>
  <si>
    <t>Reasoning behind viewed but not buying SKUs: They attract visitors but fail to convert, meaning we have to combine small price adjustments with content optimization to lift conversion. Target: we want to increase the conversion rate by at least one points in the next month.</t>
  </si>
  <si>
    <t>Add it to the catalog and aligh pricing with market leaders to capture share.</t>
  </si>
  <si>
    <t xml:space="preserve">Add it to complete Manufacturer's A product range, and make it appear in customers searches by using the same search keywords. </t>
  </si>
  <si>
    <t>Stockout</t>
  </si>
  <si>
    <t>Replenish immediately, set automatic reorder point based on 3-week average sales to prevent stockouts</t>
  </si>
  <si>
    <t>Stockout rate (%)</t>
  </si>
  <si>
    <t>Fix most stockouts  within 2 weeks</t>
  </si>
  <si>
    <t>Ensure safety stock equal to 1 month of forecast demand and adjust purchase plan</t>
  </si>
  <si>
    <t>Prioritize it in the next restock cycle and coordinate with supplier B to shorten lead time</t>
  </si>
  <si>
    <t>Set as always available and enable low-inventory alerts in system</t>
  </si>
  <si>
    <t>Set automated reorder when inventory is low</t>
  </si>
  <si>
    <t>Test two prices for two weeks to see which price helps sell more, update page</t>
  </si>
  <si>
    <t>Conversion rate (%)</t>
  </si>
  <si>
    <t>Increase conversion by 1 percentage point within 1 month</t>
  </si>
  <si>
    <t>Improve product images and bullet points, highlighting best value in title</t>
  </si>
  <si>
    <t>Improve product page layout and add customer reviews. Show it with related products that customers could buy together.</t>
  </si>
  <si>
    <t>Update product page with clearer information and add ratings/reviews</t>
  </si>
  <si>
    <t>Align price with competitors and update product page</t>
  </si>
  <si>
    <t>Shows products that have higher market</t>
  </si>
  <si>
    <t>Show products that clients/customers look for more</t>
  </si>
  <si>
    <t>Table 3 -</t>
  </si>
  <si>
    <t>Shows products that have high visibility but no purchase</t>
  </si>
  <si>
    <t>Cost (€)</t>
  </si>
  <si>
    <t>Units sold (Wk10)</t>
  </si>
  <si>
    <t>Price Competitor 1 (€)</t>
  </si>
  <si>
    <t>Price Competitor 2 (€)</t>
  </si>
  <si>
    <t>Average Competitor Price</t>
  </si>
  <si>
    <t>Price gap vs market</t>
  </si>
  <si>
    <t>Competitive positioning tag</t>
  </si>
  <si>
    <t>Are we the cheapest?</t>
  </si>
  <si>
    <t>Healthy unit margin?</t>
  </si>
  <si>
    <t>Unit Margin</t>
  </si>
  <si>
    <t>Margin %</t>
  </si>
  <si>
    <t>Total weekly profit</t>
  </si>
  <si>
    <t>Elasticity Index</t>
  </si>
  <si>
    <t>Elasticity Category</t>
  </si>
  <si>
    <t>Price Positioning Strategy</t>
  </si>
  <si>
    <t>Pricing Reccomendation</t>
  </si>
  <si>
    <t>Proposed price</t>
  </si>
  <si>
    <t>Estimated Units</t>
  </si>
  <si>
    <t xml:space="preserve">New Revenue </t>
  </si>
  <si>
    <t>New Unit Margin</t>
  </si>
  <si>
    <t>New Total Profit</t>
  </si>
  <si>
    <t>Old Revenue</t>
  </si>
  <si>
    <t>Old Total profit</t>
  </si>
  <si>
    <t>NA</t>
  </si>
  <si>
    <t>Cost Plus</t>
  </si>
  <si>
    <t>Increase</t>
  </si>
  <si>
    <r>
      <rPr>
        <b/>
        <sz val="12"/>
        <color theme="1"/>
        <rFont val="Aptos Narrow"/>
        <scheme val="minor"/>
      </rPr>
      <t>Info</t>
    </r>
    <r>
      <rPr>
        <sz val="12"/>
        <color theme="1"/>
        <rFont val="Aptos Narrow"/>
        <family val="2"/>
        <scheme val="minor"/>
      </rPr>
      <t>:</t>
    </r>
  </si>
  <si>
    <t>Price gap vs market: Positive= more expensive than the market; Negative= cheaper; Around 0= aligned</t>
  </si>
  <si>
    <t>Position= Value/Mid/Premium/Cost Plus</t>
  </si>
  <si>
    <t>Total profit has been computed to see which products generate the most money overall, not just per unit.</t>
  </si>
  <si>
    <t>If margins are good, we can make price experiments or small cuts. If not, we need to maintain or fix price because they're too high or too low.</t>
  </si>
  <si>
    <r>
      <rPr>
        <b/>
        <sz val="12"/>
        <color theme="1"/>
        <rFont val="Aptos Narrow"/>
        <scheme val="minor"/>
      </rPr>
      <t>High elasticity + premium position= r</t>
    </r>
    <r>
      <rPr>
        <sz val="12"/>
        <color theme="1"/>
        <rFont val="Aptos Narrow"/>
        <family val="2"/>
        <scheme val="minor"/>
      </rPr>
      <t>educe price a bit</t>
    </r>
  </si>
  <si>
    <r>
      <rPr>
        <b/>
        <sz val="12"/>
        <color theme="1"/>
        <rFont val="Aptos Narrow"/>
        <scheme val="minor"/>
      </rPr>
      <t xml:space="preserve">Low elasticity + value position= </t>
    </r>
    <r>
      <rPr>
        <sz val="12"/>
        <color theme="1"/>
        <rFont val="Aptos Narrow"/>
        <family val="2"/>
        <scheme val="minor"/>
      </rPr>
      <t>raise price a bit</t>
    </r>
  </si>
  <si>
    <r>
      <rPr>
        <b/>
        <sz val="12"/>
        <color theme="1"/>
        <rFont val="Aptos Narrow"/>
        <scheme val="minor"/>
      </rPr>
      <t>Mid elasticity + mid position=</t>
    </r>
    <r>
      <rPr>
        <sz val="12"/>
        <color theme="1"/>
        <rFont val="Aptos Narrow"/>
        <family val="2"/>
        <scheme val="minor"/>
      </rPr>
      <t xml:space="preserve"> keep stable</t>
    </r>
  </si>
  <si>
    <r>
      <rPr>
        <b/>
        <sz val="12"/>
        <color rgb="FF000000"/>
        <rFont val="Aptos Narrow"/>
        <scheme val="minor"/>
      </rPr>
      <t>No competitors (product 7 and 8)*=</t>
    </r>
    <r>
      <rPr>
        <sz val="12"/>
        <color rgb="FF000000"/>
        <rFont val="Aptos Narrow"/>
        <scheme val="minor"/>
      </rPr>
      <t xml:space="preserve"> increase price (Cost plus position)</t>
    </r>
  </si>
  <si>
    <t xml:space="preserve">In proposed price we subtracted or added a 3% because these price variations are used as small test adjustments to estimate demand sensitivity. After a small  research about elasticity in online retaile, we know that a 3% price cut is expected to raise sales by 5%, while an increase is expected to reduce sales by 2% (as you can see in estimated demand). </t>
  </si>
  <si>
    <t>With Revenue and Profit change we compared the before with the fter, to understand which SKUs benefit from the adjustments we made</t>
  </si>
  <si>
    <r>
      <rPr>
        <b/>
        <sz val="12"/>
        <color rgb="FF000000"/>
        <rFont val="Aptos Narrow"/>
        <scheme val="minor"/>
      </rPr>
      <t>*</t>
    </r>
    <r>
      <rPr>
        <sz val="12"/>
        <color rgb="FF000000"/>
        <rFont val="Aptos Narrow"/>
        <scheme val="minor"/>
      </rPr>
      <t>For products 7 and 8 we assume that we have no competitors on those products so we adopt the following strategy: 7 and 8 don't have a good margin and they are both not very sensible to price change. Since we have no competitors we will increase the price to raise our margin (up to 40%)</t>
    </r>
  </si>
  <si>
    <t>Timing</t>
  </si>
  <si>
    <t>Expected Impact</t>
  </si>
  <si>
    <t>Test tactical price reduction (e.g., -3%)</t>
  </si>
  <si>
    <t>Sales Volume (Units)</t>
  </si>
  <si>
    <t>Increase unit sales by 5%</t>
  </si>
  <si>
    <t>Immediate (Q4 Start)</t>
  </si>
  <si>
    <t>Increased sales volume and total profit</t>
  </si>
  <si>
    <t>Maintain current price.</t>
  </si>
  <si>
    <t>Unit Margin %</t>
  </si>
  <si>
    <t>Maintain margin around 25%</t>
  </si>
  <si>
    <t>Ongoing</t>
  </si>
  <si>
    <t>Stable revenue and profit; protects current margin.</t>
  </si>
  <si>
    <t>Price Gap</t>
  </si>
  <si>
    <t>Maintain "Value" position (cheaper than market).</t>
  </si>
  <si>
    <t>Defend "Value" position, maintain high sales volume.</t>
  </si>
  <si>
    <t>Total Profit</t>
  </si>
  <si>
    <t>Increase total profit</t>
  </si>
  <si>
    <t>Higher unit sales, leading to growth in total profit</t>
  </si>
  <si>
    <t>Significant sales and profit increase due to high elasticity.</t>
  </si>
  <si>
    <t>Maintain margin around 40% (realistic)</t>
  </si>
  <si>
    <t>Stable profit from this high-margin item.</t>
  </si>
  <si>
    <t>Implement "Cost-Plus" pricing (no competitor data).</t>
  </si>
  <si>
    <t>Set new price to achieve 40% Unit Margin.</t>
  </si>
  <si>
    <t>Within 2 Weeks</t>
  </si>
  <si>
    <t>Improved profitability; corrects low 24% margin.</t>
  </si>
  <si>
    <t>Set new price to achieve 40%Unit Margin.</t>
  </si>
  <si>
    <t>Ensures sustainable profit on an uncompetitive item.</t>
  </si>
  <si>
    <t>Maintain margin around 35%</t>
  </si>
  <si>
    <t>Stable profit; protects margin.</t>
  </si>
  <si>
    <t>Maintain margin 35%</t>
  </si>
  <si>
    <t>Stable profit; avoids margin erosion.</t>
  </si>
  <si>
    <t>We adjust prices and actions based on each product's competitiveness, profitability, and sensitivity to demand changes. For SKUs  7 and 8 we assume that we have no competitors on those products so we adopt the following strategy: 7 and 8 don't have a good margin and they are both not very sensible to price change. Since we have no competitors we will increase the price to raise our margin.  More competitive SKUs have small price cuts or promotional support to stimulate conversion, while well-balanced products maintain stable pricing and focus on visibility improvements.</t>
  </si>
  <si>
    <t>Purchase Price (€)</t>
  </si>
  <si>
    <t>Inventory (Units)</t>
  </si>
  <si>
    <t>1-week sales (units)</t>
  </si>
  <si>
    <t>2-week forecast (units)</t>
  </si>
  <si>
    <t>3-week forecast (units)</t>
  </si>
  <si>
    <t>4-week forecast (units)</t>
  </si>
  <si>
    <t>Inventory Holding Cost</t>
  </si>
  <si>
    <t>Excess Stock</t>
  </si>
  <si>
    <t>Stock Risk</t>
  </si>
  <si>
    <t>Capital Reduction Potential</t>
  </si>
  <si>
    <t xml:space="preserve">Inventory coverage </t>
  </si>
  <si>
    <t>Stock Value</t>
  </si>
  <si>
    <t>TOT</t>
  </si>
  <si>
    <t>Looking at the Excess Stock, we can see if we are in overstock or understock</t>
  </si>
  <si>
    <t>Risk Category</t>
  </si>
  <si>
    <t>SKUs</t>
  </si>
  <si>
    <t>Goal</t>
  </si>
  <si>
    <t>High Overstock</t>
  </si>
  <si>
    <t>1, 3, 4, 8, 9, 10</t>
  </si>
  <si>
    <t>Promotions, supplier returns</t>
  </si>
  <si>
    <t>Free up working capital</t>
  </si>
  <si>
    <t>Moderate Overstock</t>
  </si>
  <si>
    <t>2, 6</t>
  </si>
  <si>
    <t>Slow discounts, cross-warehouse transfers</t>
  </si>
  <si>
    <t>Rebalance inventory</t>
  </si>
  <si>
    <t>Understock</t>
  </si>
  <si>
    <t>5, 7</t>
  </si>
  <si>
    <t>Faster reorder or supplier follow-up</t>
  </si>
  <si>
    <t>Avoid lost sales</t>
  </si>
  <si>
    <t>Formula</t>
  </si>
  <si>
    <t>Example</t>
  </si>
  <si>
    <t>Why</t>
  </si>
  <si>
    <t>Reasoning</t>
  </si>
  <si>
    <t>Coverage (weeks)</t>
  </si>
  <si>
    <t>Inventory units/1-week sales</t>
  </si>
  <si>
    <t>3 weeks</t>
  </si>
  <si>
    <t>Measures how long the current stock will last, based on the current sales pace; identifies overstock or stockout risk</t>
  </si>
  <si>
    <t>We chose a 3 weeks parameter because it is enough to avoid stockouts, but lean enough to cut excess</t>
  </si>
  <si>
    <t>Inventory *purchase price</t>
  </si>
  <si>
    <t>minus 20% vs current</t>
  </si>
  <si>
    <t>Measures total money tied up in stock</t>
  </si>
  <si>
    <t>We should reduce 20% overall compared to 2024, because it represents a realistic improvement</t>
  </si>
  <si>
    <t>Overstock Rate %</t>
  </si>
  <si>
    <t>Overstoked SKUs/Total SKUs*100</t>
  </si>
  <si>
    <t>&lt;20%</t>
  </si>
  <si>
    <t>Measures % of products above target stock level</t>
  </si>
  <si>
    <t xml:space="preserve">Less than 20% of the products should be overstocked; this ensures that most products within an optimal coverage range while still allowing some flexibility. </t>
  </si>
  <si>
    <t>Stockout Rate %</t>
  </si>
  <si>
    <t>Understocked SKUs/Total SKUs*100</t>
  </si>
  <si>
    <t>&lt;5%</t>
  </si>
  <si>
    <t>Measures % of products with too little stock</t>
  </si>
  <si>
    <t>Less than 5%, because exceeding this number customer experience is at risk; we ensure preserving product availability and customer satisfaction</t>
  </si>
  <si>
    <t>Working Capital</t>
  </si>
  <si>
    <t>Sum(Stock Value)</t>
  </si>
  <si>
    <t>minus 15%</t>
  </si>
  <si>
    <t>Measures total capital tied in stock</t>
  </si>
  <si>
    <t xml:space="preserve">We do not cut inventory too aggressively, to avoid risking stockouts and missed sales. </t>
  </si>
  <si>
    <t>Category</t>
  </si>
  <si>
    <t>Units</t>
  </si>
  <si>
    <t>Revenues</t>
  </si>
  <si>
    <t>Cost of Goods sold</t>
  </si>
  <si>
    <t>+ Rebates, marketing contribution</t>
  </si>
  <si>
    <t>+/- Others (Vendor recoveries, liquidations, etc.)</t>
  </si>
  <si>
    <t>Vendor Margin</t>
  </si>
  <si>
    <t>- Shipping profit</t>
  </si>
  <si>
    <t>- Customer Service costs</t>
  </si>
  <si>
    <t>- Customer returns</t>
  </si>
  <si>
    <t>+/- Inventory valuation/adjustment</t>
  </si>
  <si>
    <t>Gross Margin</t>
  </si>
  <si>
    <t>- Operations variable</t>
  </si>
  <si>
    <t>- Marketing</t>
  </si>
  <si>
    <t>- Bad debt</t>
  </si>
  <si>
    <t>Contribution profit</t>
  </si>
  <si>
    <t>- Operations fixed</t>
  </si>
  <si>
    <t>- G&amp;A</t>
  </si>
  <si>
    <t>Operating Margin</t>
  </si>
  <si>
    <t>Category 1</t>
  </si>
  <si>
    <t>Category 2</t>
  </si>
  <si>
    <t>Category 3</t>
  </si>
  <si>
    <t>Category 4</t>
  </si>
  <si>
    <t>€/u</t>
  </si>
  <si>
    <t>%</t>
  </si>
  <si>
    <t>Performance Summary</t>
  </si>
  <si>
    <t>Key Cost Drivers</t>
  </si>
  <si>
    <t>Opportunity</t>
  </si>
  <si>
    <t>Strategic Role</t>
  </si>
  <si>
    <t>Rationale</t>
  </si>
  <si>
    <t>Recommended Action</t>
  </si>
  <si>
    <t>2- Strongest</t>
  </si>
  <si>
    <t>Healthy margins at all levels</t>
  </si>
  <si>
    <t>Balanced logistics and low return rates</t>
  </si>
  <si>
    <t>Scale assortment and visibility</t>
  </si>
  <si>
    <t>Develop / Invest</t>
  </si>
  <si>
    <t>Best operating margin, consistent performance</t>
  </si>
  <si>
    <t>Expand assortment, maintain pricing, allocate marketing</t>
  </si>
  <si>
    <t>1- Stable but thin</t>
  </si>
  <si>
    <t>High volume, moderate profitability</t>
  </si>
  <si>
    <t>Shipping &amp; returns reduce margin</t>
  </si>
  <si>
    <t>Operational efficiency improvements</t>
  </si>
  <si>
    <t>Maintain &amp; Optimize</t>
  </si>
  <si>
    <t>Solid demand, thin margins</t>
  </si>
  <si>
    <t>Reduce return rate and shipping cost, packaging &amp; PDP optimization</t>
  </si>
  <si>
    <t>3- Mixed</t>
  </si>
  <si>
    <t>Strong revenue but weak net margin</t>
  </si>
  <si>
    <t>High return &amp; adjustment write-downs</t>
  </si>
  <si>
    <t>SKU-level rationalisation + content fixes</t>
  </si>
  <si>
    <t>Selective Growth / Clean Up</t>
  </si>
  <si>
    <t>High ASP but margin leakage</t>
  </si>
  <si>
    <t>Remove underperforming SKUs, improve product quality/content</t>
  </si>
  <si>
    <t>4- Loss-making</t>
  </si>
  <si>
    <t>Negative margin even before OpEx</t>
  </si>
  <si>
    <t>Low price + high cost to serve</t>
  </si>
  <si>
    <t>Discontinue or renegotiate vendor terms</t>
  </si>
  <si>
    <t>Discontinue / Replace</t>
  </si>
  <si>
    <t>Structural negative unit economics</t>
  </si>
  <si>
    <t>De-list unless vendor funds logistics or cost floor</t>
  </si>
  <si>
    <t>Category 2 is the strongest performer, showing the highest operating profitability.</t>
  </si>
  <si>
    <t>Category 1 is profitable but margin-compressed due to shipping and return costs.</t>
  </si>
  <si>
    <t>Category 3 has a high price point, but margin erosion from returns and adjustments.</t>
  </si>
  <si>
    <t>Category 4 is structurally unprofitable due to low ASP + high cost-to-serve.</t>
  </si>
  <si>
    <r>
      <rPr>
        <b/>
        <sz val="12"/>
        <color rgb="FF000000"/>
        <rFont val="Aptos Display"/>
        <scheme val="major"/>
      </rPr>
      <t xml:space="preserve">Mix optimization plan: </t>
    </r>
    <r>
      <rPr>
        <sz val="12"/>
        <color rgb="FF000000"/>
        <rFont val="Aptos Display"/>
        <scheme val="major"/>
      </rPr>
      <t>We think there should be an increase in sales focus on categories 1 and 2, which together generate over 60% of total gross margin. Then, gradually reduce exposure to category 4, which shows negative profitability, and redirect resources towar higher-margin products in category 1. Lastly, we should maintain category 3 as a niche, premium offer to preserve brand value and margin diversity.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</si>
</sst>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 #,##0_);_(* \(#,##0\);_(* &quot;-&quot;??_);_(@_)"/>
    <numFmt numFmtId="165" formatCode="[$€-2]\ #,##0.00"/>
    <numFmt numFmtId="166" formatCode="0.0"/>
    <numFmt numFmtId="167" formatCode="0.0%"/>
  </numFmts>
  <fonts count="23" x14ac:knownFonts="1">
    <font>
      <sz val="12"/>
      <color theme="1"/>
      <name val="Aptos Narrow"/>
      <family val="2"/>
      <scheme val="minor"/>
    </font>
    <font>
      <sz val="12"/>
      <color theme="1"/>
      <name val="Aptos Narrow"/>
      <family val="2"/>
      <scheme val="minor"/>
    </font>
    <font>
      <b/>
      <sz val="11"/>
      <color indexed="9"/>
      <name val="Aptos Narrow"/>
      <family val="2"/>
      <scheme val="minor"/>
    </font>
    <font>
      <b/>
      <sz val="10"/>
      <color theme="0"/>
      <name val="Arial"/>
      <family val="2"/>
    </font>
    <font>
      <b/>
      <sz val="10"/>
      <name val="Arial"/>
      <family val="2"/>
    </font>
    <font>
      <sz val="10"/>
      <name val="Arial"/>
      <family val="2"/>
    </font>
    <font>
      <b/>
      <sz val="11"/>
      <color theme="0"/>
      <name val="Aptos Narrow"/>
      <family val="2"/>
      <scheme val="minor"/>
    </font>
    <font>
      <sz val="11"/>
      <name val="Aptos Narrow"/>
      <family val="2"/>
      <scheme val="minor"/>
    </font>
    <font>
      <b/>
      <sz val="12"/>
      <color theme="1"/>
      <name val="Aptos Narrow"/>
      <scheme val="minor"/>
    </font>
    <font>
      <sz val="12"/>
      <color theme="1"/>
      <name val="Aptos Narrow"/>
      <scheme val="minor"/>
    </font>
    <font>
      <b/>
      <sz val="11"/>
      <color rgb="FFFFFFFF"/>
      <name val="Aptos Narrow"/>
      <family val="2"/>
      <scheme val="minor"/>
    </font>
    <font>
      <sz val="12"/>
      <color rgb="FF000000"/>
      <name val="Aptos Narrow"/>
      <family val="2"/>
      <scheme val="minor"/>
    </font>
    <font>
      <b/>
      <sz val="12"/>
      <color rgb="FF000000"/>
      <name val="Aptos Narrow"/>
      <scheme val="minor"/>
    </font>
    <font>
      <sz val="12"/>
      <color rgb="FF000000"/>
      <name val="Aptos Narrow"/>
      <scheme val="minor"/>
    </font>
    <font>
      <b/>
      <sz val="11"/>
      <name val="Aptos Narrow"/>
      <scheme val="minor"/>
    </font>
    <font>
      <sz val="12"/>
      <color theme="1"/>
      <name val="Aptos Display"/>
      <scheme val="major"/>
    </font>
    <font>
      <b/>
      <sz val="12"/>
      <color theme="0"/>
      <name val="Aptos Narrow"/>
      <scheme val="minor"/>
    </font>
    <font>
      <sz val="12"/>
      <color theme="0"/>
      <name val="Aptos Narrow"/>
      <scheme val="minor"/>
    </font>
    <font>
      <b/>
      <sz val="12"/>
      <color theme="1"/>
      <name val="Aptos Display"/>
      <scheme val="major"/>
    </font>
    <font>
      <b/>
      <sz val="12"/>
      <color theme="0"/>
      <name val="Aptos Narrow"/>
      <family val="2"/>
      <scheme val="minor"/>
    </font>
    <font>
      <b/>
      <sz val="12"/>
      <color theme="1"/>
      <name val="Aptos Narrow"/>
      <family val="2"/>
      <scheme val="minor"/>
    </font>
    <font>
      <b/>
      <sz val="12"/>
      <color rgb="FF000000"/>
      <name val="Aptos Display"/>
      <scheme val="major"/>
    </font>
    <font>
      <sz val="12"/>
      <color rgb="FF000000"/>
      <name val="Aptos Display"/>
      <scheme val="major"/>
    </font>
  </fonts>
  <fills count="12">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rgb="FF000000"/>
        <bgColor rgb="FF000000"/>
      </patternFill>
    </fill>
    <fill>
      <patternFill patternType="solid">
        <fgColor theme="9" tint="0.59999389629810485"/>
        <bgColor indexed="64"/>
      </patternFill>
    </fill>
    <fill>
      <patternFill patternType="solid">
        <fgColor rgb="FFFFC000"/>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0"/>
        <bgColor indexed="64"/>
      </patternFill>
    </fill>
    <fill>
      <patternFill patternType="solid">
        <fgColor theme="8" tint="-0.249977111117893"/>
        <bgColor indexed="64"/>
      </patternFill>
    </fill>
    <fill>
      <patternFill patternType="solid">
        <fgColor theme="2" tint="-9.9978637043366805E-2"/>
        <bgColor indexed="64"/>
      </patternFill>
    </fill>
  </fills>
  <borders count="36">
    <border>
      <left/>
      <right/>
      <top/>
      <bottom/>
      <diagonal/>
    </border>
    <border>
      <left style="thin">
        <color indexed="9"/>
      </left>
      <right/>
      <top/>
      <bottom/>
      <diagonal/>
    </border>
    <border>
      <left style="thin">
        <color indexed="9"/>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FFFFFF"/>
      </left>
      <right/>
      <top/>
      <bottom/>
      <diagonal/>
    </border>
    <border>
      <left style="thin">
        <color rgb="FFFFFFFF"/>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theme="2" tint="-9.9978637043366805E-2"/>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cellStyleXfs>
  <cellXfs count="141">
    <xf numFmtId="0" fontId="0" fillId="0" borderId="0" xfId="0"/>
    <xf numFmtId="0" fontId="2" fillId="2" borderId="0" xfId="0" applyFont="1" applyFill="1" applyAlignment="1">
      <alignment vertical="center" wrapText="1"/>
    </xf>
    <xf numFmtId="0" fontId="2" fillId="2" borderId="0" xfId="0" applyFont="1" applyFill="1" applyAlignment="1">
      <alignment horizontal="center" vertical="center" wrapText="1"/>
    </xf>
    <xf numFmtId="4" fontId="2" fillId="2" borderId="1"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0" fontId="0" fillId="0" borderId="3" xfId="0" applyBorder="1" applyAlignment="1">
      <alignment horizontal="left"/>
    </xf>
    <xf numFmtId="0" fontId="0" fillId="0" borderId="3" xfId="0" applyBorder="1" applyAlignment="1">
      <alignment horizontal="center"/>
    </xf>
    <xf numFmtId="3" fontId="0" fillId="0" borderId="3" xfId="0" applyNumberFormat="1" applyBorder="1" applyAlignment="1">
      <alignment horizontal="center"/>
    </xf>
    <xf numFmtId="4" fontId="0" fillId="0" borderId="3" xfId="0" applyNumberFormat="1" applyBorder="1" applyAlignment="1">
      <alignment horizontal="center"/>
    </xf>
    <xf numFmtId="43" fontId="0" fillId="0" borderId="3" xfId="1" applyFont="1" applyFill="1" applyBorder="1" applyAlignment="1">
      <alignment horizontal="center"/>
    </xf>
    <xf numFmtId="0" fontId="0" fillId="0" borderId="4" xfId="0" applyBorder="1" applyAlignment="1">
      <alignment horizontal="left"/>
    </xf>
    <xf numFmtId="0" fontId="0" fillId="0" borderId="4" xfId="0" applyBorder="1" applyAlignment="1">
      <alignment horizontal="center"/>
    </xf>
    <xf numFmtId="3" fontId="0" fillId="0" borderId="4" xfId="0" applyNumberFormat="1" applyBorder="1" applyAlignment="1">
      <alignment horizontal="center"/>
    </xf>
    <xf numFmtId="4" fontId="0" fillId="0" borderId="4" xfId="0" applyNumberFormat="1" applyBorder="1" applyAlignment="1">
      <alignment horizontal="center"/>
    </xf>
    <xf numFmtId="43" fontId="0" fillId="0" borderId="4" xfId="1" applyFont="1" applyFill="1" applyBorder="1" applyAlignment="1">
      <alignment horizontal="center"/>
    </xf>
    <xf numFmtId="0" fontId="3" fillId="3" borderId="5" xfId="0" applyFont="1" applyFill="1" applyBorder="1" applyAlignment="1">
      <alignment horizontal="center" vertical="center" wrapText="1"/>
    </xf>
    <xf numFmtId="0" fontId="3" fillId="3" borderId="6" xfId="0" applyFont="1" applyFill="1" applyBorder="1" applyAlignment="1">
      <alignment horizontal="right" vertical="center" wrapText="1"/>
    </xf>
    <xf numFmtId="3" fontId="3" fillId="3" borderId="6" xfId="3" applyNumberFormat="1" applyFont="1" applyFill="1" applyBorder="1" applyAlignment="1">
      <alignment horizontal="right" vertical="center" wrapText="1"/>
    </xf>
    <xf numFmtId="0" fontId="3" fillId="3" borderId="7" xfId="0" applyFont="1" applyFill="1" applyBorder="1" applyAlignment="1">
      <alignment horizontal="right" vertical="center" wrapText="1"/>
    </xf>
    <xf numFmtId="0" fontId="0" fillId="0" borderId="0" xfId="0" applyAlignment="1">
      <alignment vertical="center"/>
    </xf>
    <xf numFmtId="0" fontId="0" fillId="0" borderId="8" xfId="0" applyBorder="1" applyAlignment="1">
      <alignment vertical="center"/>
    </xf>
    <xf numFmtId="44" fontId="0" fillId="0" borderId="0" xfId="2" applyFont="1" applyAlignment="1">
      <alignment horizontal="right" vertical="center"/>
    </xf>
    <xf numFmtId="3" fontId="0" fillId="0" borderId="0" xfId="3" applyNumberFormat="1" applyFont="1" applyBorder="1" applyAlignment="1">
      <alignment horizontal="right" vertical="center"/>
    </xf>
    <xf numFmtId="39" fontId="0" fillId="0" borderId="0" xfId="1" applyNumberFormat="1" applyFont="1" applyBorder="1" applyAlignment="1">
      <alignment horizontal="right" vertical="center"/>
    </xf>
    <xf numFmtId="39" fontId="0" fillId="0" borderId="9" xfId="1" applyNumberFormat="1" applyFont="1" applyBorder="1" applyAlignment="1">
      <alignment horizontal="right" vertical="center"/>
    </xf>
    <xf numFmtId="0" fontId="0" fillId="0" borderId="0" xfId="0" applyAlignment="1">
      <alignment vertical="center" wrapText="1"/>
    </xf>
    <xf numFmtId="0" fontId="0" fillId="0" borderId="10" xfId="0" applyBorder="1" applyAlignment="1">
      <alignment vertical="center"/>
    </xf>
    <xf numFmtId="44" fontId="0" fillId="0" borderId="11" xfId="2" applyFont="1" applyBorder="1" applyAlignment="1">
      <alignment horizontal="right" vertical="center"/>
    </xf>
    <xf numFmtId="3" fontId="0" fillId="0" borderId="11" xfId="3" applyNumberFormat="1" applyFont="1" applyBorder="1" applyAlignment="1">
      <alignment horizontal="right" vertical="center"/>
    </xf>
    <xf numFmtId="39" fontId="0" fillId="0" borderId="11" xfId="1" applyNumberFormat="1" applyFont="1" applyBorder="1" applyAlignment="1">
      <alignment horizontal="right" vertical="center"/>
    </xf>
    <xf numFmtId="39" fontId="0" fillId="0" borderId="12" xfId="1" applyNumberFormat="1" applyFont="1" applyBorder="1" applyAlignment="1">
      <alignment horizontal="right" vertical="center"/>
    </xf>
    <xf numFmtId="0" fontId="0" fillId="0" borderId="0" xfId="0" applyAlignment="1">
      <alignment horizontal="left" vertical="center"/>
    </xf>
    <xf numFmtId="164" fontId="4" fillId="0" borderId="13" xfId="0" applyNumberFormat="1" applyFont="1" applyBorder="1" applyAlignment="1">
      <alignment vertical="center"/>
    </xf>
    <xf numFmtId="0" fontId="0" fillId="0" borderId="0" xfId="0" applyAlignment="1">
      <alignment horizontal="center" vertical="center"/>
    </xf>
    <xf numFmtId="3" fontId="0" fillId="0" borderId="0" xfId="3" applyNumberFormat="1" applyFont="1" applyAlignment="1">
      <alignment horizontal="center" vertical="center"/>
    </xf>
    <xf numFmtId="0" fontId="6" fillId="3" borderId="14" xfId="4" applyFont="1" applyFill="1" applyBorder="1"/>
    <xf numFmtId="0" fontId="6" fillId="3" borderId="15" xfId="4" applyFont="1" applyFill="1" applyBorder="1" applyAlignment="1">
      <alignment wrapText="1"/>
    </xf>
    <xf numFmtId="0" fontId="7" fillId="0" borderId="16" xfId="4" applyFont="1" applyBorder="1"/>
    <xf numFmtId="165" fontId="7" fillId="0" borderId="3" xfId="4" applyNumberFormat="1" applyFont="1" applyBorder="1"/>
    <xf numFmtId="0" fontId="7" fillId="0" borderId="3" xfId="4" applyFont="1" applyBorder="1"/>
    <xf numFmtId="0" fontId="7" fillId="0" borderId="17" xfId="4" applyFont="1" applyBorder="1"/>
    <xf numFmtId="49" fontId="7" fillId="0" borderId="0" xfId="4" applyNumberFormat="1" applyFont="1"/>
    <xf numFmtId="165" fontId="7" fillId="0" borderId="0" xfId="4" applyNumberFormat="1" applyFont="1"/>
    <xf numFmtId="0" fontId="7" fillId="0" borderId="0" xfId="4" applyFont="1"/>
    <xf numFmtId="164" fontId="0" fillId="0" borderId="3" xfId="1" applyNumberFormat="1" applyFont="1" applyBorder="1"/>
    <xf numFmtId="0" fontId="8" fillId="0" borderId="0" xfId="0" applyFont="1"/>
    <xf numFmtId="0" fontId="9" fillId="0" borderId="0" xfId="0" applyFont="1"/>
    <xf numFmtId="10" fontId="2" fillId="2" borderId="0" xfId="3" applyNumberFormat="1" applyFont="1" applyFill="1" applyBorder="1" applyAlignment="1">
      <alignment horizontal="center" vertical="center" wrapText="1"/>
    </xf>
    <xf numFmtId="10" fontId="0" fillId="0" borderId="0" xfId="3" applyNumberFormat="1" applyFont="1"/>
    <xf numFmtId="2" fontId="0" fillId="0" borderId="0" xfId="0" applyNumberFormat="1"/>
    <xf numFmtId="0" fontId="10" fillId="4" borderId="0" xfId="0" applyFont="1" applyFill="1" applyAlignment="1">
      <alignment vertical="center" wrapText="1"/>
    </xf>
    <xf numFmtId="0" fontId="10" fillId="4" borderId="0" xfId="0" applyFont="1" applyFill="1" applyAlignment="1">
      <alignment horizontal="center" vertical="center" wrapText="1"/>
    </xf>
    <xf numFmtId="4" fontId="10" fillId="4" borderId="18" xfId="0" applyNumberFormat="1" applyFont="1" applyFill="1" applyBorder="1" applyAlignment="1">
      <alignment horizontal="center" vertical="center" wrapText="1"/>
    </xf>
    <xf numFmtId="4" fontId="10" fillId="4" borderId="19" xfId="0" applyNumberFormat="1" applyFont="1" applyFill="1" applyBorder="1" applyAlignment="1">
      <alignment horizontal="center" vertical="center" wrapText="1"/>
    </xf>
    <xf numFmtId="0" fontId="11" fillId="0" borderId="0" xfId="0" applyFont="1"/>
    <xf numFmtId="10" fontId="10" fillId="4" borderId="0" xfId="0" applyNumberFormat="1" applyFont="1" applyFill="1" applyAlignment="1">
      <alignment horizontal="center" vertical="center" wrapText="1"/>
    </xf>
    <xf numFmtId="0" fontId="11" fillId="0" borderId="20" xfId="0" applyFont="1" applyBorder="1" applyAlignment="1">
      <alignment horizontal="left"/>
    </xf>
    <xf numFmtId="0" fontId="11" fillId="0" borderId="12" xfId="0" applyFont="1" applyBorder="1" applyAlignment="1">
      <alignment horizontal="center"/>
    </xf>
    <xf numFmtId="3" fontId="11" fillId="0" borderId="12" xfId="0" applyNumberFormat="1" applyFont="1" applyBorder="1" applyAlignment="1">
      <alignment horizontal="center"/>
    </xf>
    <xf numFmtId="4" fontId="11" fillId="0" borderId="12" xfId="0" applyNumberFormat="1" applyFont="1" applyBorder="1" applyAlignment="1">
      <alignment horizontal="center"/>
    </xf>
    <xf numFmtId="43" fontId="11" fillId="0" borderId="12" xfId="0" applyNumberFormat="1" applyFont="1" applyBorder="1" applyAlignment="1">
      <alignment horizontal="center"/>
    </xf>
    <xf numFmtId="10" fontId="11" fillId="0" borderId="0" xfId="0" applyNumberFormat="1" applyFont="1"/>
    <xf numFmtId="0" fontId="11" fillId="0" borderId="21" xfId="0" applyFont="1" applyBorder="1" applyAlignment="1">
      <alignment horizontal="left"/>
    </xf>
    <xf numFmtId="0" fontId="11" fillId="0" borderId="9" xfId="0" applyFont="1" applyBorder="1" applyAlignment="1">
      <alignment horizontal="center"/>
    </xf>
    <xf numFmtId="3" fontId="11" fillId="0" borderId="9" xfId="0" applyNumberFormat="1" applyFont="1" applyBorder="1" applyAlignment="1">
      <alignment horizontal="center"/>
    </xf>
    <xf numFmtId="4" fontId="11" fillId="0" borderId="9" xfId="0" applyNumberFormat="1" applyFont="1" applyBorder="1" applyAlignment="1">
      <alignment horizontal="center"/>
    </xf>
    <xf numFmtId="43" fontId="11" fillId="0" borderId="9" xfId="0" applyNumberFormat="1" applyFont="1" applyBorder="1" applyAlignment="1">
      <alignment horizontal="center"/>
    </xf>
    <xf numFmtId="43" fontId="11" fillId="0" borderId="3" xfId="0" applyNumberFormat="1" applyFont="1" applyBorder="1" applyAlignment="1">
      <alignment horizontal="center"/>
    </xf>
    <xf numFmtId="43" fontId="11" fillId="0" borderId="20" xfId="0" applyNumberFormat="1" applyFont="1" applyBorder="1" applyAlignment="1">
      <alignment horizontal="center"/>
    </xf>
    <xf numFmtId="39" fontId="0" fillId="0" borderId="0" xfId="0" applyNumberFormat="1" applyAlignment="1">
      <alignment vertical="center"/>
    </xf>
    <xf numFmtId="44" fontId="0" fillId="0" borderId="0" xfId="0" applyNumberFormat="1" applyAlignment="1">
      <alignment vertical="center"/>
    </xf>
    <xf numFmtId="2" fontId="0" fillId="0" borderId="0" xfId="3" applyNumberFormat="1" applyFont="1" applyAlignment="1">
      <alignment vertical="center"/>
    </xf>
    <xf numFmtId="10" fontId="0" fillId="5" borderId="0" xfId="3" applyNumberFormat="1" applyFont="1" applyFill="1" applyAlignment="1">
      <alignment vertical="center"/>
    </xf>
    <xf numFmtId="10" fontId="0" fillId="6" borderId="0" xfId="3" applyNumberFormat="1" applyFont="1" applyFill="1" applyAlignment="1">
      <alignment vertical="center"/>
    </xf>
    <xf numFmtId="0" fontId="9" fillId="0" borderId="0" xfId="0" applyFont="1" applyAlignment="1">
      <alignment vertical="center"/>
    </xf>
    <xf numFmtId="0" fontId="0" fillId="8" borderId="0" xfId="0" applyFill="1" applyAlignment="1">
      <alignment vertical="center"/>
    </xf>
    <xf numFmtId="0" fontId="0" fillId="9" borderId="0" xfId="0" applyFill="1" applyAlignment="1">
      <alignment vertical="center"/>
    </xf>
    <xf numFmtId="0" fontId="0" fillId="10" borderId="0" xfId="0" applyFill="1" applyAlignment="1">
      <alignment vertical="center"/>
    </xf>
    <xf numFmtId="0" fontId="6" fillId="3" borderId="21" xfId="4" applyFont="1" applyFill="1" applyBorder="1" applyAlignment="1">
      <alignment wrapText="1"/>
    </xf>
    <xf numFmtId="165" fontId="0" fillId="0" borderId="0" xfId="0" applyNumberFormat="1"/>
    <xf numFmtId="0" fontId="11" fillId="0" borderId="0" xfId="0" applyFont="1" applyAlignment="1">
      <alignment vertical="center" wrapText="1"/>
    </xf>
    <xf numFmtId="0" fontId="11" fillId="0" borderId="0" xfId="0" applyFont="1" applyAlignment="1">
      <alignment wrapText="1"/>
    </xf>
    <xf numFmtId="49" fontId="14" fillId="0" borderId="0" xfId="4" applyNumberFormat="1" applyFont="1"/>
    <xf numFmtId="165" fontId="14" fillId="0" borderId="0" xfId="4" applyNumberFormat="1" applyFont="1"/>
    <xf numFmtId="0" fontId="14" fillId="0" borderId="0" xfId="4" applyFont="1"/>
    <xf numFmtId="3" fontId="0" fillId="0" borderId="0" xfId="0" applyNumberFormat="1" applyAlignment="1">
      <alignment vertical="center"/>
    </xf>
    <xf numFmtId="9" fontId="7" fillId="0" borderId="0" xfId="3" applyFont="1"/>
    <xf numFmtId="0" fontId="15" fillId="0" borderId="0" xfId="0" applyFont="1"/>
    <xf numFmtId="0" fontId="15" fillId="0" borderId="0" xfId="0" applyFont="1" applyAlignment="1">
      <alignment horizontal="left"/>
    </xf>
    <xf numFmtId="0" fontId="9" fillId="0" borderId="0" xfId="0" applyFont="1" applyAlignment="1">
      <alignment wrapText="1"/>
    </xf>
    <xf numFmtId="0" fontId="9" fillId="0" borderId="0" xfId="0" applyFont="1" applyAlignment="1">
      <alignment vertical="center" wrapText="1" readingOrder="1"/>
    </xf>
    <xf numFmtId="0" fontId="9" fillId="0" borderId="0" xfId="0" applyFont="1" applyAlignment="1">
      <alignment vertical="center" readingOrder="1"/>
    </xf>
    <xf numFmtId="0" fontId="8" fillId="0" borderId="0" xfId="0" applyFont="1" applyAlignment="1">
      <alignment vertical="center"/>
    </xf>
    <xf numFmtId="167" fontId="0" fillId="0" borderId="3" xfId="3" applyNumberFormat="1" applyFont="1" applyBorder="1" applyAlignment="1">
      <alignment horizontal="center"/>
    </xf>
    <xf numFmtId="166" fontId="8" fillId="0" borderId="3" xfId="0" applyNumberFormat="1" applyFont="1" applyBorder="1" applyAlignment="1">
      <alignment horizontal="center"/>
    </xf>
    <xf numFmtId="167" fontId="8" fillId="0" borderId="3" xfId="3" applyNumberFormat="1" applyFont="1" applyBorder="1" applyAlignment="1">
      <alignment horizontal="center"/>
    </xf>
    <xf numFmtId="166" fontId="9" fillId="0" borderId="3" xfId="0" applyNumberFormat="1" applyFont="1" applyBorder="1" applyAlignment="1">
      <alignment horizontal="center"/>
    </xf>
    <xf numFmtId="0" fontId="17" fillId="9" borderId="3" xfId="0" applyFont="1" applyFill="1" applyBorder="1"/>
    <xf numFmtId="0" fontId="17" fillId="0" borderId="3" xfId="0" applyFont="1" applyBorder="1"/>
    <xf numFmtId="0" fontId="8" fillId="0" borderId="3" xfId="0" applyFont="1" applyBorder="1" applyAlignment="1">
      <alignment horizontal="center"/>
    </xf>
    <xf numFmtId="0" fontId="18" fillId="0" borderId="0" xfId="0" applyFont="1"/>
    <xf numFmtId="164" fontId="0" fillId="0" borderId="28" xfId="1" applyNumberFormat="1" applyFont="1" applyBorder="1"/>
    <xf numFmtId="0" fontId="19" fillId="3" borderId="3" xfId="0" applyFont="1" applyFill="1" applyBorder="1"/>
    <xf numFmtId="0" fontId="19" fillId="3" borderId="3" xfId="0" applyFont="1" applyFill="1" applyBorder="1" applyAlignment="1">
      <alignment horizontal="right"/>
    </xf>
    <xf numFmtId="0" fontId="0" fillId="9" borderId="3" xfId="0" applyFill="1" applyBorder="1"/>
    <xf numFmtId="0" fontId="20" fillId="0" borderId="3" xfId="0" applyFont="1" applyBorder="1"/>
    <xf numFmtId="164" fontId="20" fillId="0" borderId="3" xfId="1" applyNumberFormat="1" applyFont="1" applyBorder="1"/>
    <xf numFmtId="0" fontId="0" fillId="9" borderId="4" xfId="0" applyFill="1" applyBorder="1"/>
    <xf numFmtId="0" fontId="0" fillId="0" borderId="3" xfId="0" applyBorder="1"/>
    <xf numFmtId="0" fontId="0" fillId="0" borderId="28" xfId="0" applyBorder="1"/>
    <xf numFmtId="0" fontId="0" fillId="9" borderId="26" xfId="0" applyFill="1" applyBorder="1"/>
    <xf numFmtId="0" fontId="0" fillId="9" borderId="29" xfId="0" applyFill="1" applyBorder="1"/>
    <xf numFmtId="0" fontId="0" fillId="9" borderId="30" xfId="0" applyFill="1" applyBorder="1"/>
    <xf numFmtId="0" fontId="0" fillId="9" borderId="7" xfId="0" applyFill="1" applyBorder="1"/>
    <xf numFmtId="164" fontId="20" fillId="0" borderId="28" xfId="1" applyNumberFormat="1" applyFont="1" applyBorder="1"/>
    <xf numFmtId="0" fontId="0" fillId="9" borderId="31" xfId="0" applyFill="1" applyBorder="1"/>
    <xf numFmtId="0" fontId="0" fillId="9" borderId="28" xfId="0" applyFill="1" applyBorder="1"/>
    <xf numFmtId="0" fontId="0" fillId="9" borderId="24" xfId="0" applyFill="1" applyBorder="1"/>
    <xf numFmtId="0" fontId="0" fillId="9" borderId="23" xfId="0" applyFill="1" applyBorder="1"/>
    <xf numFmtId="0" fontId="0" fillId="9" borderId="34" xfId="0" applyFill="1" applyBorder="1"/>
    <xf numFmtId="0" fontId="0" fillId="9" borderId="35" xfId="0" applyFill="1" applyBorder="1"/>
    <xf numFmtId="0" fontId="0" fillId="9" borderId="32" xfId="0" applyFill="1" applyBorder="1"/>
    <xf numFmtId="0" fontId="0" fillId="9" borderId="27" xfId="0" applyFill="1" applyBorder="1"/>
    <xf numFmtId="0" fontId="0" fillId="9" borderId="33" xfId="0" applyFill="1" applyBorder="1"/>
    <xf numFmtId="0" fontId="0" fillId="9" borderId="20" xfId="0" applyFill="1" applyBorder="1"/>
    <xf numFmtId="0" fontId="0" fillId="9" borderId="10" xfId="0" applyFill="1" applyBorder="1"/>
    <xf numFmtId="0" fontId="0" fillId="9" borderId="25" xfId="0" applyFill="1" applyBorder="1"/>
    <xf numFmtId="0" fontId="0" fillId="9" borderId="21" xfId="0" applyFill="1" applyBorder="1"/>
    <xf numFmtId="0" fontId="19" fillId="3" borderId="20" xfId="0" applyFont="1" applyFill="1" applyBorder="1"/>
    <xf numFmtId="0" fontId="0" fillId="9" borderId="3" xfId="0" applyFill="1" applyBorder="1" applyAlignment="1">
      <alignment horizontal="center"/>
    </xf>
    <xf numFmtId="0" fontId="0" fillId="11" borderId="3" xfId="0" applyFill="1" applyBorder="1"/>
    <xf numFmtId="0" fontId="0" fillId="11" borderId="3" xfId="0" applyFill="1" applyBorder="1" applyAlignment="1">
      <alignment horizontal="center"/>
    </xf>
    <xf numFmtId="166" fontId="0" fillId="0" borderId="3" xfId="0" applyNumberFormat="1" applyBorder="1" applyAlignment="1">
      <alignment horizontal="center"/>
    </xf>
    <xf numFmtId="0" fontId="0" fillId="9" borderId="22" xfId="0" applyFill="1" applyBorder="1"/>
    <xf numFmtId="0" fontId="20" fillId="0" borderId="0" xfId="0" applyFont="1"/>
    <xf numFmtId="0" fontId="20" fillId="0" borderId="0" xfId="0" applyFont="1" applyAlignment="1">
      <alignment vertical="center"/>
    </xf>
    <xf numFmtId="0" fontId="20" fillId="7" borderId="0" xfId="0" applyFont="1" applyFill="1" applyAlignment="1">
      <alignment vertical="center"/>
    </xf>
    <xf numFmtId="0" fontId="20" fillId="10" borderId="0" xfId="0" applyFont="1" applyFill="1" applyAlignment="1">
      <alignment vertical="center"/>
    </xf>
    <xf numFmtId="0" fontId="20" fillId="8" borderId="0" xfId="0" applyFont="1" applyFill="1" applyAlignment="1">
      <alignment vertical="center"/>
    </xf>
    <xf numFmtId="0" fontId="22" fillId="0" borderId="0" xfId="0" applyFont="1" applyAlignment="1">
      <alignment vertical="center"/>
    </xf>
    <xf numFmtId="0" fontId="16" fillId="3" borderId="3" xfId="0" applyFont="1" applyFill="1" applyBorder="1" applyAlignment="1">
      <alignment horizontal="center"/>
    </xf>
  </cellXfs>
  <cellStyles count="5">
    <cellStyle name="Migliaia" xfId="1" builtinId="3"/>
    <cellStyle name="Normal 2" xfId="4" xr:uid="{C56ADF8D-C2A1-5945-A7FD-044E2A28C28B}"/>
    <cellStyle name="Normale" xfId="0" builtinId="0"/>
    <cellStyle name="Percentuale" xfId="3" builtinId="5"/>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DA9BF-EA4D-1A49-BFD5-DB45A8DFB864}">
  <dimension ref="A1:L107"/>
  <sheetViews>
    <sheetView topLeftCell="J1" zoomScale="99" workbookViewId="0">
      <selection activeCell="C4" sqref="C4"/>
    </sheetView>
  </sheetViews>
  <sheetFormatPr baseColWidth="10" defaultColWidth="11" defaultRowHeight="16" x14ac:dyDescent="0.2"/>
  <cols>
    <col min="1" max="1" width="12.6640625" bestFit="1" customWidth="1"/>
    <col min="2" max="2" width="11.5" bestFit="1" customWidth="1"/>
    <col min="3" max="3" width="12.1640625" bestFit="1" customWidth="1"/>
    <col min="4" max="4" width="18.83203125" bestFit="1" customWidth="1"/>
    <col min="5" max="5" width="12.5" bestFit="1" customWidth="1"/>
    <col min="8" max="8" width="13" bestFit="1" customWidth="1"/>
    <col min="9" max="9" width="11.83203125" bestFit="1" customWidth="1"/>
    <col min="10" max="10" width="42" customWidth="1"/>
    <col min="11" max="11" width="11" style="48"/>
  </cols>
  <sheetData>
    <row r="1" spans="1:12" ht="48" x14ac:dyDescent="0.2">
      <c r="A1" s="1" t="s">
        <v>0</v>
      </c>
      <c r="B1" s="2" t="s">
        <v>1</v>
      </c>
      <c r="C1" s="2" t="s">
        <v>2</v>
      </c>
      <c r="D1" s="3" t="s">
        <v>3</v>
      </c>
      <c r="E1" s="3" t="s">
        <v>4</v>
      </c>
      <c r="F1" s="3" t="s">
        <v>5</v>
      </c>
      <c r="G1" s="4" t="s">
        <v>6</v>
      </c>
      <c r="H1" s="4" t="s">
        <v>7</v>
      </c>
      <c r="I1" s="134" t="s">
        <v>8</v>
      </c>
      <c r="J1" s="134" t="s">
        <v>9</v>
      </c>
      <c r="K1" s="47" t="s">
        <v>10</v>
      </c>
      <c r="L1" t="s">
        <v>11</v>
      </c>
    </row>
    <row r="2" spans="1:12" x14ac:dyDescent="0.2">
      <c r="A2" s="5">
        <v>1</v>
      </c>
      <c r="B2" s="6" t="s">
        <v>12</v>
      </c>
      <c r="C2" s="6" t="s">
        <v>13</v>
      </c>
      <c r="D2" s="7">
        <v>270</v>
      </c>
      <c r="E2" s="7">
        <v>1430</v>
      </c>
      <c r="F2" s="7">
        <v>231</v>
      </c>
      <c r="G2" s="8">
        <v>4.1135000000000002</v>
      </c>
      <c r="H2" s="9">
        <v>182441.95200000002</v>
      </c>
      <c r="I2" s="6" t="s">
        <v>13</v>
      </c>
      <c r="J2" t="str">
        <f>IF(D2=0,"Y","N")</f>
        <v>N</v>
      </c>
      <c r="K2" s="48">
        <f>IF(F2=0," ",F2/E2)</f>
        <v>0.16153846153846155</v>
      </c>
      <c r="L2" t="str">
        <f>IF(AND(E2&gt;=500,K2&lt;0.06),"Y","N")</f>
        <v>N</v>
      </c>
    </row>
    <row r="3" spans="1:12" x14ac:dyDescent="0.2">
      <c r="A3" s="5">
        <f t="shared" ref="A3:A66" si="0">+A2+1</f>
        <v>2</v>
      </c>
      <c r="B3" s="6" t="s">
        <v>14</v>
      </c>
      <c r="C3" s="6" t="s">
        <v>13</v>
      </c>
      <c r="D3" s="7">
        <v>443</v>
      </c>
      <c r="E3" s="7">
        <v>2086</v>
      </c>
      <c r="F3" s="7">
        <v>234</v>
      </c>
      <c r="G3" s="8">
        <v>4.7119999999999997</v>
      </c>
      <c r="H3" s="9">
        <v>271241.56799999997</v>
      </c>
      <c r="I3" s="6" t="s">
        <v>13</v>
      </c>
      <c r="J3" t="str">
        <f t="shared" ref="J3:J66" si="1">IF(D3=0,"Y","N")</f>
        <v>N</v>
      </c>
      <c r="K3" s="48">
        <f t="shared" ref="K3:K66" si="2">IF(F3=0," ",F3/E3)</f>
        <v>0.11217641418983701</v>
      </c>
      <c r="L3" t="str">
        <f t="shared" ref="L3:L66" si="3">IF(AND(E3&gt;=500,K3&lt;0.06),"Y","N")</f>
        <v>N</v>
      </c>
    </row>
    <row r="4" spans="1:12" x14ac:dyDescent="0.2">
      <c r="A4" s="5">
        <f t="shared" si="0"/>
        <v>3</v>
      </c>
      <c r="B4" s="6" t="s">
        <v>15</v>
      </c>
      <c r="C4" s="6" t="s">
        <v>13</v>
      </c>
      <c r="D4" s="7">
        <v>9</v>
      </c>
      <c r="E4" s="7">
        <v>57</v>
      </c>
      <c r="F4" s="7">
        <v>28</v>
      </c>
      <c r="G4" s="8">
        <v>5.4435000000000002</v>
      </c>
      <c r="H4" s="9">
        <v>23777.208000000002</v>
      </c>
      <c r="I4" s="6" t="s">
        <v>13</v>
      </c>
      <c r="J4" t="str">
        <f t="shared" si="1"/>
        <v>N</v>
      </c>
      <c r="K4" s="48">
        <f t="shared" si="2"/>
        <v>0.49122807017543857</v>
      </c>
      <c r="L4" t="str">
        <f t="shared" si="3"/>
        <v>N</v>
      </c>
    </row>
    <row r="5" spans="1:12" x14ac:dyDescent="0.2">
      <c r="A5" s="5">
        <f t="shared" si="0"/>
        <v>4</v>
      </c>
      <c r="B5" s="6" t="s">
        <v>15</v>
      </c>
      <c r="C5" s="6" t="s">
        <v>13</v>
      </c>
      <c r="D5" s="7">
        <v>0</v>
      </c>
      <c r="E5" s="7">
        <v>809</v>
      </c>
      <c r="F5" s="7">
        <v>74</v>
      </c>
      <c r="G5" s="8">
        <v>5.5765000000000002</v>
      </c>
      <c r="H5" s="9">
        <v>64375.116000000009</v>
      </c>
      <c r="I5" s="6" t="s">
        <v>13</v>
      </c>
      <c r="J5" t="str">
        <f t="shared" si="1"/>
        <v>Y</v>
      </c>
      <c r="K5" s="48">
        <f t="shared" si="2"/>
        <v>9.1470951792336219E-2</v>
      </c>
      <c r="L5" t="str">
        <f t="shared" si="3"/>
        <v>N</v>
      </c>
    </row>
    <row r="6" spans="1:12" x14ac:dyDescent="0.2">
      <c r="A6" s="5">
        <f t="shared" si="0"/>
        <v>5</v>
      </c>
      <c r="B6" s="6" t="s">
        <v>14</v>
      </c>
      <c r="C6" s="6" t="s">
        <v>16</v>
      </c>
      <c r="D6" s="7">
        <v>0</v>
      </c>
      <c r="E6" s="7">
        <v>0</v>
      </c>
      <c r="F6" s="7">
        <v>0</v>
      </c>
      <c r="G6" s="8">
        <v>5.8329999999999993</v>
      </c>
      <c r="H6" s="9">
        <v>24000</v>
      </c>
      <c r="I6" s="6" t="s">
        <v>16</v>
      </c>
      <c r="J6" t="str">
        <f t="shared" si="1"/>
        <v>Y</v>
      </c>
      <c r="K6" s="48" t="str">
        <f t="shared" si="2"/>
        <v xml:space="preserve"> </v>
      </c>
      <c r="L6" t="str">
        <f t="shared" si="3"/>
        <v>N</v>
      </c>
    </row>
    <row r="7" spans="1:12" x14ac:dyDescent="0.2">
      <c r="A7" s="5">
        <f t="shared" si="0"/>
        <v>6</v>
      </c>
      <c r="B7" s="6" t="s">
        <v>12</v>
      </c>
      <c r="C7" s="6" t="s">
        <v>13</v>
      </c>
      <c r="D7" s="7">
        <v>176</v>
      </c>
      <c r="E7" s="7">
        <v>3008</v>
      </c>
      <c r="F7" s="7">
        <v>213</v>
      </c>
      <c r="G7" s="8">
        <v>5.8329999999999993</v>
      </c>
      <c r="H7" s="9">
        <v>238546.36799999999</v>
      </c>
      <c r="I7" s="6" t="s">
        <v>13</v>
      </c>
      <c r="J7" t="str">
        <f t="shared" si="1"/>
        <v>N</v>
      </c>
      <c r="K7" s="48">
        <f t="shared" si="2"/>
        <v>7.0811170212765964E-2</v>
      </c>
      <c r="L7" t="str">
        <f t="shared" si="3"/>
        <v>N</v>
      </c>
    </row>
    <row r="8" spans="1:12" x14ac:dyDescent="0.2">
      <c r="A8" s="5">
        <f t="shared" si="0"/>
        <v>7</v>
      </c>
      <c r="B8" s="6" t="s">
        <v>14</v>
      </c>
      <c r="C8" s="6" t="s">
        <v>13</v>
      </c>
      <c r="D8" s="7">
        <v>158</v>
      </c>
      <c r="E8" s="7">
        <v>3203</v>
      </c>
      <c r="F8" s="7">
        <v>168</v>
      </c>
      <c r="G8" s="8">
        <v>6.0134999999999996</v>
      </c>
      <c r="H8" s="9">
        <v>248525.92799999996</v>
      </c>
      <c r="I8" s="6" t="s">
        <v>13</v>
      </c>
      <c r="J8" t="str">
        <f t="shared" si="1"/>
        <v>N</v>
      </c>
      <c r="K8" s="48">
        <f t="shared" si="2"/>
        <v>5.2450827349359977E-2</v>
      </c>
      <c r="L8" t="str">
        <f t="shared" si="3"/>
        <v>Y</v>
      </c>
    </row>
    <row r="9" spans="1:12" x14ac:dyDescent="0.2">
      <c r="A9" s="5">
        <f t="shared" si="0"/>
        <v>8</v>
      </c>
      <c r="B9" s="6" t="s">
        <v>12</v>
      </c>
      <c r="C9" s="6" t="s">
        <v>16</v>
      </c>
      <c r="D9" s="7">
        <v>0</v>
      </c>
      <c r="E9" s="7">
        <v>0</v>
      </c>
      <c r="F9" s="7">
        <v>0</v>
      </c>
      <c r="G9" s="8">
        <v>6.0134999999999996</v>
      </c>
      <c r="H9" s="9">
        <v>25500</v>
      </c>
      <c r="I9" s="6" t="s">
        <v>16</v>
      </c>
      <c r="J9" t="str">
        <f t="shared" si="1"/>
        <v>Y</v>
      </c>
      <c r="K9" s="48" t="str">
        <f t="shared" si="2"/>
        <v xml:space="preserve"> </v>
      </c>
      <c r="L9" t="str">
        <f t="shared" si="3"/>
        <v>N</v>
      </c>
    </row>
    <row r="10" spans="1:12" x14ac:dyDescent="0.2">
      <c r="A10" s="5">
        <f t="shared" si="0"/>
        <v>9</v>
      </c>
      <c r="B10" s="6" t="s">
        <v>15</v>
      </c>
      <c r="C10" s="6" t="s">
        <v>13</v>
      </c>
      <c r="D10" s="7">
        <v>0</v>
      </c>
      <c r="E10" s="7">
        <v>734</v>
      </c>
      <c r="F10" s="7">
        <v>57</v>
      </c>
      <c r="G10" s="8">
        <v>6.0514999999999999</v>
      </c>
      <c r="H10" s="9">
        <v>53809.937999999995</v>
      </c>
      <c r="I10" s="6" t="s">
        <v>13</v>
      </c>
      <c r="J10" t="str">
        <f t="shared" si="1"/>
        <v>Y</v>
      </c>
      <c r="K10" s="48">
        <f t="shared" si="2"/>
        <v>7.7656675749318796E-2</v>
      </c>
      <c r="L10" t="str">
        <f t="shared" si="3"/>
        <v>N</v>
      </c>
    </row>
    <row r="11" spans="1:12" x14ac:dyDescent="0.2">
      <c r="A11" s="5">
        <f t="shared" si="0"/>
        <v>10</v>
      </c>
      <c r="B11" s="6" t="s">
        <v>15</v>
      </c>
      <c r="C11" s="6" t="s">
        <v>13</v>
      </c>
      <c r="D11" s="7">
        <v>0</v>
      </c>
      <c r="E11" s="7">
        <v>197</v>
      </c>
      <c r="F11" s="7">
        <v>29</v>
      </c>
      <c r="G11" s="8">
        <v>6.1939999999999991</v>
      </c>
      <c r="H11" s="9">
        <v>28021.655999999995</v>
      </c>
      <c r="I11" s="6" t="s">
        <v>13</v>
      </c>
      <c r="J11" t="str">
        <f t="shared" si="1"/>
        <v>Y</v>
      </c>
      <c r="K11" s="48">
        <f t="shared" si="2"/>
        <v>0.14720812182741116</v>
      </c>
      <c r="L11" t="str">
        <f t="shared" si="3"/>
        <v>N</v>
      </c>
    </row>
    <row r="12" spans="1:12" x14ac:dyDescent="0.2">
      <c r="A12" s="5">
        <f t="shared" si="0"/>
        <v>11</v>
      </c>
      <c r="B12" s="6" t="s">
        <v>15</v>
      </c>
      <c r="C12" s="6" t="s">
        <v>13</v>
      </c>
      <c r="D12" s="7">
        <v>3</v>
      </c>
      <c r="E12" s="7">
        <v>581</v>
      </c>
      <c r="F12" s="7">
        <v>22</v>
      </c>
      <c r="G12" s="8">
        <v>6.2604999999999995</v>
      </c>
      <c r="H12" s="9">
        <v>21486.035999999996</v>
      </c>
      <c r="I12" s="6" t="s">
        <v>13</v>
      </c>
      <c r="J12" t="str">
        <f t="shared" si="1"/>
        <v>N</v>
      </c>
      <c r="K12" s="48">
        <f t="shared" si="2"/>
        <v>3.7865748709122203E-2</v>
      </c>
      <c r="L12" t="str">
        <f t="shared" si="3"/>
        <v>Y</v>
      </c>
    </row>
    <row r="13" spans="1:12" x14ac:dyDescent="0.2">
      <c r="A13" s="5">
        <f t="shared" si="0"/>
        <v>12</v>
      </c>
      <c r="B13" s="6" t="s">
        <v>12</v>
      </c>
      <c r="C13" s="6" t="s">
        <v>13</v>
      </c>
      <c r="D13" s="7">
        <v>46</v>
      </c>
      <c r="E13" s="7">
        <v>1954</v>
      </c>
      <c r="F13" s="7">
        <v>90</v>
      </c>
      <c r="G13" s="8">
        <v>6.2984999999999998</v>
      </c>
      <c r="H13" s="9">
        <v>108838.08</v>
      </c>
      <c r="I13" s="6" t="s">
        <v>13</v>
      </c>
      <c r="J13" t="str">
        <f t="shared" si="1"/>
        <v>N</v>
      </c>
      <c r="K13" s="48">
        <f t="shared" si="2"/>
        <v>4.6059365404298877E-2</v>
      </c>
      <c r="L13" t="str">
        <f t="shared" si="3"/>
        <v>Y</v>
      </c>
    </row>
    <row r="14" spans="1:12" x14ac:dyDescent="0.2">
      <c r="A14" s="5">
        <f t="shared" si="0"/>
        <v>13</v>
      </c>
      <c r="B14" s="6" t="s">
        <v>14</v>
      </c>
      <c r="C14" s="6" t="s">
        <v>13</v>
      </c>
      <c r="D14" s="7">
        <v>486</v>
      </c>
      <c r="E14" s="7">
        <v>15318</v>
      </c>
      <c r="F14" s="7">
        <v>1242</v>
      </c>
      <c r="G14" s="8">
        <v>6.4124999999999996</v>
      </c>
      <c r="H14" s="9">
        <v>1959223.95</v>
      </c>
      <c r="I14" s="6" t="s">
        <v>13</v>
      </c>
      <c r="J14" t="str">
        <f t="shared" si="1"/>
        <v>N</v>
      </c>
      <c r="K14" s="48">
        <f t="shared" si="2"/>
        <v>8.1081081081081086E-2</v>
      </c>
      <c r="L14" t="str">
        <f t="shared" si="3"/>
        <v>N</v>
      </c>
    </row>
    <row r="15" spans="1:12" x14ac:dyDescent="0.2">
      <c r="A15" s="5">
        <f t="shared" si="0"/>
        <v>14</v>
      </c>
      <c r="B15" s="6" t="s">
        <v>15</v>
      </c>
      <c r="C15" s="6" t="s">
        <v>13</v>
      </c>
      <c r="D15" s="7">
        <v>19</v>
      </c>
      <c r="E15" s="7">
        <v>795</v>
      </c>
      <c r="F15" s="7">
        <v>49</v>
      </c>
      <c r="G15" s="8">
        <v>6.5074999999999994</v>
      </c>
      <c r="H15" s="9">
        <v>49743.329999999994</v>
      </c>
      <c r="I15" s="6" t="s">
        <v>13</v>
      </c>
      <c r="J15" t="str">
        <f t="shared" si="1"/>
        <v>N</v>
      </c>
      <c r="K15" s="48">
        <f t="shared" si="2"/>
        <v>6.1635220125786164E-2</v>
      </c>
      <c r="L15" t="str">
        <f t="shared" si="3"/>
        <v>N</v>
      </c>
    </row>
    <row r="16" spans="1:12" x14ac:dyDescent="0.2">
      <c r="A16" s="5">
        <f t="shared" si="0"/>
        <v>15</v>
      </c>
      <c r="B16" s="6" t="s">
        <v>12</v>
      </c>
      <c r="C16" s="6" t="s">
        <v>13</v>
      </c>
      <c r="D16" s="7">
        <v>0</v>
      </c>
      <c r="E16" s="7">
        <v>1467</v>
      </c>
      <c r="F16" s="7">
        <v>52</v>
      </c>
      <c r="G16" s="8">
        <v>6.6784999999999997</v>
      </c>
      <c r="H16" s="9">
        <v>66678.144</v>
      </c>
      <c r="I16" s="6" t="s">
        <v>13</v>
      </c>
      <c r="J16" t="str">
        <f t="shared" si="1"/>
        <v>Y</v>
      </c>
      <c r="K16" s="48">
        <f t="shared" si="2"/>
        <v>3.5446489434219498E-2</v>
      </c>
      <c r="L16" t="str">
        <f t="shared" si="3"/>
        <v>Y</v>
      </c>
    </row>
    <row r="17" spans="1:12" x14ac:dyDescent="0.2">
      <c r="A17" s="5">
        <f t="shared" si="0"/>
        <v>16</v>
      </c>
      <c r="B17" s="6" t="s">
        <v>12</v>
      </c>
      <c r="C17" s="6" t="s">
        <v>13</v>
      </c>
      <c r="D17" s="7">
        <v>0</v>
      </c>
      <c r="E17" s="7">
        <v>1278</v>
      </c>
      <c r="F17" s="7">
        <v>108</v>
      </c>
      <c r="G17" s="8">
        <v>7.0584999999999996</v>
      </c>
      <c r="H17" s="9">
        <v>146365.05599999998</v>
      </c>
      <c r="I17" s="6" t="s">
        <v>13</v>
      </c>
      <c r="J17" t="str">
        <f t="shared" si="1"/>
        <v>Y</v>
      </c>
      <c r="K17" s="48">
        <f t="shared" si="2"/>
        <v>8.4507042253521125E-2</v>
      </c>
      <c r="L17" t="str">
        <f t="shared" si="3"/>
        <v>N</v>
      </c>
    </row>
    <row r="18" spans="1:12" x14ac:dyDescent="0.2">
      <c r="A18" s="5">
        <f t="shared" si="0"/>
        <v>17</v>
      </c>
      <c r="B18" s="6" t="s">
        <v>15</v>
      </c>
      <c r="C18" s="6" t="s">
        <v>13</v>
      </c>
      <c r="D18" s="7">
        <v>7</v>
      </c>
      <c r="E18" s="7">
        <v>83</v>
      </c>
      <c r="F18" s="7">
        <v>10</v>
      </c>
      <c r="G18" s="8">
        <v>7.7235000000000005</v>
      </c>
      <c r="H18" s="9">
        <v>12048.66</v>
      </c>
      <c r="I18" s="6" t="s">
        <v>13</v>
      </c>
      <c r="J18" t="str">
        <f t="shared" si="1"/>
        <v>N</v>
      </c>
      <c r="K18" s="48">
        <f t="shared" si="2"/>
        <v>0.12048192771084337</v>
      </c>
      <c r="L18" t="str">
        <f t="shared" si="3"/>
        <v>N</v>
      </c>
    </row>
    <row r="19" spans="1:12" x14ac:dyDescent="0.2">
      <c r="A19" s="5">
        <f t="shared" si="0"/>
        <v>18</v>
      </c>
      <c r="B19" s="6" t="s">
        <v>15</v>
      </c>
      <c r="C19" s="6" t="s">
        <v>13</v>
      </c>
      <c r="D19" s="7">
        <v>60</v>
      </c>
      <c r="E19" s="7">
        <v>848</v>
      </c>
      <c r="F19" s="7">
        <v>51</v>
      </c>
      <c r="G19" s="8">
        <v>7.8659999999999988</v>
      </c>
      <c r="H19" s="9">
        <v>62581.895999999993</v>
      </c>
      <c r="I19" s="6" t="s">
        <v>13</v>
      </c>
      <c r="J19" t="str">
        <f t="shared" si="1"/>
        <v>N</v>
      </c>
      <c r="K19" s="48">
        <f t="shared" si="2"/>
        <v>6.0141509433962265E-2</v>
      </c>
      <c r="L19" t="str">
        <f t="shared" si="3"/>
        <v>N</v>
      </c>
    </row>
    <row r="20" spans="1:12" x14ac:dyDescent="0.2">
      <c r="A20" s="5">
        <f t="shared" si="0"/>
        <v>19</v>
      </c>
      <c r="B20" s="6" t="s">
        <v>15</v>
      </c>
      <c r="C20" s="6" t="s">
        <v>13</v>
      </c>
      <c r="D20" s="7">
        <v>25</v>
      </c>
      <c r="E20" s="7">
        <v>681</v>
      </c>
      <c r="F20" s="7">
        <v>28</v>
      </c>
      <c r="G20" s="8">
        <v>7.9610000000000003</v>
      </c>
      <c r="H20" s="9">
        <v>34773.648000000001</v>
      </c>
      <c r="I20" s="6" t="s">
        <v>13</v>
      </c>
      <c r="J20" t="str">
        <f t="shared" si="1"/>
        <v>N</v>
      </c>
      <c r="K20" s="48">
        <f t="shared" si="2"/>
        <v>4.1116005873715125E-2</v>
      </c>
      <c r="L20" t="str">
        <f t="shared" si="3"/>
        <v>Y</v>
      </c>
    </row>
    <row r="21" spans="1:12" x14ac:dyDescent="0.2">
      <c r="A21" s="5">
        <f t="shared" si="0"/>
        <v>20</v>
      </c>
      <c r="B21" s="6" t="s">
        <v>15</v>
      </c>
      <c r="C21" s="6" t="s">
        <v>13</v>
      </c>
      <c r="D21" s="7">
        <v>8</v>
      </c>
      <c r="E21" s="7">
        <v>43</v>
      </c>
      <c r="F21" s="7">
        <v>19</v>
      </c>
      <c r="G21" s="8">
        <v>7.9989999999999997</v>
      </c>
      <c r="H21" s="9">
        <v>23709.036</v>
      </c>
      <c r="I21" s="6" t="s">
        <v>13</v>
      </c>
      <c r="J21" t="str">
        <f t="shared" si="1"/>
        <v>N</v>
      </c>
      <c r="K21" s="48">
        <f t="shared" si="2"/>
        <v>0.44186046511627908</v>
      </c>
      <c r="L21" t="str">
        <f t="shared" si="3"/>
        <v>N</v>
      </c>
    </row>
    <row r="22" spans="1:12" x14ac:dyDescent="0.2">
      <c r="A22" s="5">
        <f t="shared" si="0"/>
        <v>21</v>
      </c>
      <c r="B22" s="6" t="s">
        <v>15</v>
      </c>
      <c r="C22" s="6" t="s">
        <v>13</v>
      </c>
      <c r="D22" s="7">
        <v>73</v>
      </c>
      <c r="E22" s="7">
        <v>385</v>
      </c>
      <c r="F22" s="7">
        <v>43</v>
      </c>
      <c r="G22" s="8">
        <v>8.0274999999999981</v>
      </c>
      <c r="H22" s="9">
        <v>53848.469999999994</v>
      </c>
      <c r="I22" s="6" t="s">
        <v>13</v>
      </c>
      <c r="J22" t="str">
        <f t="shared" si="1"/>
        <v>N</v>
      </c>
      <c r="K22" s="48">
        <f t="shared" si="2"/>
        <v>0.11168831168831168</v>
      </c>
      <c r="L22" t="str">
        <f t="shared" si="3"/>
        <v>N</v>
      </c>
    </row>
    <row r="23" spans="1:12" x14ac:dyDescent="0.2">
      <c r="A23" s="5">
        <f t="shared" si="0"/>
        <v>22</v>
      </c>
      <c r="B23" s="6" t="s">
        <v>15</v>
      </c>
      <c r="C23" s="6" t="s">
        <v>13</v>
      </c>
      <c r="D23" s="7">
        <v>0</v>
      </c>
      <c r="E23" s="7">
        <v>983</v>
      </c>
      <c r="F23" s="7">
        <v>97</v>
      </c>
      <c r="G23" s="8">
        <v>8.1034999999999986</v>
      </c>
      <c r="H23" s="9">
        <v>122622.16199999998</v>
      </c>
      <c r="I23" s="6" t="s">
        <v>13</v>
      </c>
      <c r="J23" t="str">
        <f t="shared" si="1"/>
        <v>Y</v>
      </c>
      <c r="K23" s="48">
        <f t="shared" si="2"/>
        <v>9.8677517802644971E-2</v>
      </c>
      <c r="L23" t="str">
        <f t="shared" si="3"/>
        <v>N</v>
      </c>
    </row>
    <row r="24" spans="1:12" x14ac:dyDescent="0.2">
      <c r="A24" s="5">
        <f t="shared" si="0"/>
        <v>23</v>
      </c>
      <c r="B24" s="6" t="s">
        <v>15</v>
      </c>
      <c r="C24" s="6" t="s">
        <v>13</v>
      </c>
      <c r="D24" s="7">
        <v>0</v>
      </c>
      <c r="E24" s="7">
        <v>11</v>
      </c>
      <c r="F24" s="7">
        <v>10</v>
      </c>
      <c r="G24" s="8">
        <v>8.1630000000000003</v>
      </c>
      <c r="H24" s="9">
        <v>12734.28</v>
      </c>
      <c r="I24" s="6" t="s">
        <v>13</v>
      </c>
      <c r="J24" t="str">
        <f t="shared" si="1"/>
        <v>Y</v>
      </c>
      <c r="K24" s="48">
        <f t="shared" si="2"/>
        <v>0.90909090909090906</v>
      </c>
      <c r="L24" t="str">
        <f t="shared" si="3"/>
        <v>N</v>
      </c>
    </row>
    <row r="25" spans="1:12" x14ac:dyDescent="0.2">
      <c r="A25" s="5">
        <f t="shared" si="0"/>
        <v>24</v>
      </c>
      <c r="B25" s="6" t="s">
        <v>14</v>
      </c>
      <c r="C25" s="6" t="s">
        <v>16</v>
      </c>
      <c r="D25" s="7">
        <v>0</v>
      </c>
      <c r="E25" s="7">
        <v>0</v>
      </c>
      <c r="F25" s="7">
        <v>0</v>
      </c>
      <c r="G25" s="8">
        <v>8.2934999999999999</v>
      </c>
      <c r="H25" s="9">
        <v>33500</v>
      </c>
      <c r="I25" s="6" t="s">
        <v>16</v>
      </c>
      <c r="J25" t="str">
        <f t="shared" si="1"/>
        <v>Y</v>
      </c>
      <c r="K25" s="48" t="str">
        <f t="shared" si="2"/>
        <v xml:space="preserve"> </v>
      </c>
      <c r="L25" t="str">
        <f t="shared" si="3"/>
        <v>N</v>
      </c>
    </row>
    <row r="26" spans="1:12" x14ac:dyDescent="0.2">
      <c r="A26" s="5">
        <f t="shared" si="0"/>
        <v>25</v>
      </c>
      <c r="B26" s="6" t="s">
        <v>14</v>
      </c>
      <c r="C26" s="6" t="s">
        <v>13</v>
      </c>
      <c r="D26" s="7">
        <v>0</v>
      </c>
      <c r="E26" s="7">
        <v>5287</v>
      </c>
      <c r="F26" s="7">
        <v>284</v>
      </c>
      <c r="G26" s="8">
        <v>8.2934999999999999</v>
      </c>
      <c r="H26" s="9">
        <v>579417.08399999992</v>
      </c>
      <c r="I26" s="6" t="s">
        <v>13</v>
      </c>
      <c r="J26" t="str">
        <f t="shared" si="1"/>
        <v>Y</v>
      </c>
      <c r="K26" s="48">
        <f t="shared" si="2"/>
        <v>5.3716663514280311E-2</v>
      </c>
      <c r="L26" t="str">
        <f t="shared" si="3"/>
        <v>Y</v>
      </c>
    </row>
    <row r="27" spans="1:12" x14ac:dyDescent="0.2">
      <c r="A27" s="5">
        <f t="shared" si="0"/>
        <v>26</v>
      </c>
      <c r="B27" s="6" t="s">
        <v>15</v>
      </c>
      <c r="C27" s="6" t="s">
        <v>13</v>
      </c>
      <c r="D27" s="7">
        <v>54</v>
      </c>
      <c r="E27" s="7">
        <v>50</v>
      </c>
      <c r="F27" s="7">
        <v>11</v>
      </c>
      <c r="G27" s="8">
        <v>8.3695000000000004</v>
      </c>
      <c r="H27" s="9">
        <v>14362.061999999998</v>
      </c>
      <c r="I27" s="6" t="s">
        <v>13</v>
      </c>
      <c r="J27" t="str">
        <f t="shared" si="1"/>
        <v>N</v>
      </c>
      <c r="K27" s="48">
        <f t="shared" si="2"/>
        <v>0.22</v>
      </c>
      <c r="L27" t="str">
        <f t="shared" si="3"/>
        <v>N</v>
      </c>
    </row>
    <row r="28" spans="1:12" x14ac:dyDescent="0.2">
      <c r="A28" s="5">
        <f t="shared" si="0"/>
        <v>27</v>
      </c>
      <c r="B28" s="6" t="s">
        <v>15</v>
      </c>
      <c r="C28" s="6" t="s">
        <v>13</v>
      </c>
      <c r="D28" s="7">
        <v>1</v>
      </c>
      <c r="E28" s="7">
        <v>263</v>
      </c>
      <c r="F28" s="7">
        <v>16</v>
      </c>
      <c r="G28" s="8">
        <v>8.4740000000000002</v>
      </c>
      <c r="H28" s="9">
        <v>21151.103999999999</v>
      </c>
      <c r="I28" s="6" t="s">
        <v>13</v>
      </c>
      <c r="J28" t="str">
        <f t="shared" si="1"/>
        <v>N</v>
      </c>
      <c r="K28" s="48">
        <f t="shared" si="2"/>
        <v>6.0836501901140684E-2</v>
      </c>
      <c r="L28" t="str">
        <f t="shared" si="3"/>
        <v>N</v>
      </c>
    </row>
    <row r="29" spans="1:12" x14ac:dyDescent="0.2">
      <c r="A29" s="5">
        <f t="shared" si="0"/>
        <v>28</v>
      </c>
      <c r="B29" s="6" t="s">
        <v>12</v>
      </c>
      <c r="C29" s="6" t="s">
        <v>13</v>
      </c>
      <c r="D29" s="7">
        <v>1</v>
      </c>
      <c r="E29" s="7">
        <v>1039</v>
      </c>
      <c r="F29" s="7">
        <v>54</v>
      </c>
      <c r="G29" s="8">
        <v>8.5024999999999995</v>
      </c>
      <c r="H29" s="9">
        <v>88153.919999999998</v>
      </c>
      <c r="I29" s="6" t="s">
        <v>13</v>
      </c>
      <c r="J29" t="str">
        <f t="shared" si="1"/>
        <v>N</v>
      </c>
      <c r="K29" s="48">
        <f t="shared" si="2"/>
        <v>5.19730510105871E-2</v>
      </c>
      <c r="L29" t="str">
        <f t="shared" si="3"/>
        <v>Y</v>
      </c>
    </row>
    <row r="30" spans="1:12" x14ac:dyDescent="0.2">
      <c r="A30" s="5">
        <f t="shared" si="0"/>
        <v>29</v>
      </c>
      <c r="B30" s="6" t="s">
        <v>15</v>
      </c>
      <c r="C30" s="6" t="s">
        <v>13</v>
      </c>
      <c r="D30" s="7">
        <v>64</v>
      </c>
      <c r="E30" s="7">
        <v>151</v>
      </c>
      <c r="F30" s="7">
        <v>17</v>
      </c>
      <c r="G30" s="8">
        <v>8.5024999999999995</v>
      </c>
      <c r="H30" s="9">
        <v>22548.63</v>
      </c>
      <c r="I30" s="6" t="s">
        <v>13</v>
      </c>
      <c r="J30" t="str">
        <f t="shared" si="1"/>
        <v>N</v>
      </c>
      <c r="K30" s="48">
        <f t="shared" si="2"/>
        <v>0.11258278145695365</v>
      </c>
      <c r="L30" t="str">
        <f t="shared" si="3"/>
        <v>N</v>
      </c>
    </row>
    <row r="31" spans="1:12" x14ac:dyDescent="0.2">
      <c r="A31" s="5">
        <f t="shared" si="0"/>
        <v>30</v>
      </c>
      <c r="B31" s="6" t="s">
        <v>15</v>
      </c>
      <c r="C31" s="6" t="s">
        <v>13</v>
      </c>
      <c r="D31" s="7">
        <v>84</v>
      </c>
      <c r="E31" s="7">
        <v>1007</v>
      </c>
      <c r="F31" s="7">
        <v>59</v>
      </c>
      <c r="G31" s="8">
        <v>8.5594999999999999</v>
      </c>
      <c r="H31" s="9">
        <v>78781.638000000006</v>
      </c>
      <c r="I31" s="6" t="s">
        <v>13</v>
      </c>
      <c r="J31" t="str">
        <f t="shared" si="1"/>
        <v>N</v>
      </c>
      <c r="K31" s="48">
        <f t="shared" si="2"/>
        <v>5.8589870903674283E-2</v>
      </c>
      <c r="L31" t="str">
        <f t="shared" si="3"/>
        <v>Y</v>
      </c>
    </row>
    <row r="32" spans="1:12" x14ac:dyDescent="0.2">
      <c r="A32" s="5">
        <f t="shared" si="0"/>
        <v>31</v>
      </c>
      <c r="B32" s="6" t="s">
        <v>15</v>
      </c>
      <c r="C32" s="6" t="s">
        <v>13</v>
      </c>
      <c r="D32" s="7">
        <v>0</v>
      </c>
      <c r="E32" s="7">
        <v>164</v>
      </c>
      <c r="F32" s="7">
        <v>14</v>
      </c>
      <c r="G32" s="8">
        <v>8.6544999999999987</v>
      </c>
      <c r="H32" s="9">
        <v>18901.427999999996</v>
      </c>
      <c r="I32" s="6" t="s">
        <v>13</v>
      </c>
      <c r="J32" t="str">
        <f t="shared" si="1"/>
        <v>Y</v>
      </c>
      <c r="K32" s="48">
        <f t="shared" si="2"/>
        <v>8.5365853658536592E-2</v>
      </c>
      <c r="L32" t="str">
        <f t="shared" si="3"/>
        <v>N</v>
      </c>
    </row>
    <row r="33" spans="1:12" x14ac:dyDescent="0.2">
      <c r="A33" s="5">
        <f t="shared" si="0"/>
        <v>32</v>
      </c>
      <c r="B33" s="6" t="s">
        <v>12</v>
      </c>
      <c r="C33" s="6" t="s">
        <v>13</v>
      </c>
      <c r="D33" s="7">
        <v>128</v>
      </c>
      <c r="E33" s="7">
        <v>506</v>
      </c>
      <c r="F33" s="7">
        <v>41</v>
      </c>
      <c r="G33" s="8">
        <v>8.6639999999999997</v>
      </c>
      <c r="H33" s="9">
        <v>68203.007999999987</v>
      </c>
      <c r="I33" s="6" t="s">
        <v>13</v>
      </c>
      <c r="J33" t="str">
        <f t="shared" si="1"/>
        <v>N</v>
      </c>
      <c r="K33" s="48">
        <f t="shared" si="2"/>
        <v>8.1027667984189727E-2</v>
      </c>
      <c r="L33" t="str">
        <f t="shared" si="3"/>
        <v>N</v>
      </c>
    </row>
    <row r="34" spans="1:12" x14ac:dyDescent="0.2">
      <c r="A34" s="5">
        <f t="shared" si="0"/>
        <v>33</v>
      </c>
      <c r="B34" s="6" t="s">
        <v>15</v>
      </c>
      <c r="C34" s="6" t="s">
        <v>13</v>
      </c>
      <c r="D34" s="7">
        <v>0</v>
      </c>
      <c r="E34" s="7">
        <v>411</v>
      </c>
      <c r="F34" s="7">
        <v>19</v>
      </c>
      <c r="G34" s="8">
        <v>8.6925000000000008</v>
      </c>
      <c r="H34" s="9">
        <v>25764.57</v>
      </c>
      <c r="I34" s="6" t="s">
        <v>13</v>
      </c>
      <c r="J34" t="str">
        <f t="shared" si="1"/>
        <v>Y</v>
      </c>
      <c r="K34" s="48">
        <f t="shared" si="2"/>
        <v>4.6228710462287104E-2</v>
      </c>
      <c r="L34" t="str">
        <f t="shared" si="3"/>
        <v>N</v>
      </c>
    </row>
    <row r="35" spans="1:12" x14ac:dyDescent="0.2">
      <c r="A35" s="5">
        <f t="shared" si="0"/>
        <v>34</v>
      </c>
      <c r="B35" s="6" t="s">
        <v>12</v>
      </c>
      <c r="C35" s="6" t="s">
        <v>13</v>
      </c>
      <c r="D35" s="7">
        <v>3</v>
      </c>
      <c r="E35" s="7">
        <v>2181</v>
      </c>
      <c r="F35" s="7">
        <v>142</v>
      </c>
      <c r="G35" s="8">
        <v>8.7684999999999995</v>
      </c>
      <c r="H35" s="9">
        <v>239064.38399999999</v>
      </c>
      <c r="I35" s="6" t="s">
        <v>13</v>
      </c>
      <c r="J35" t="str">
        <f t="shared" si="1"/>
        <v>N</v>
      </c>
      <c r="K35" s="48">
        <f t="shared" si="2"/>
        <v>6.5107748739110502E-2</v>
      </c>
      <c r="L35" t="str">
        <f t="shared" si="3"/>
        <v>N</v>
      </c>
    </row>
    <row r="36" spans="1:12" x14ac:dyDescent="0.2">
      <c r="A36" s="5">
        <f t="shared" si="0"/>
        <v>35</v>
      </c>
      <c r="B36" s="6" t="s">
        <v>15</v>
      </c>
      <c r="C36" s="6" t="s">
        <v>13</v>
      </c>
      <c r="D36" s="7">
        <v>135</v>
      </c>
      <c r="E36" s="7">
        <v>788</v>
      </c>
      <c r="F36" s="7">
        <v>46</v>
      </c>
      <c r="G36" s="8">
        <v>8.7684999999999995</v>
      </c>
      <c r="H36" s="9">
        <v>62922.755999999994</v>
      </c>
      <c r="I36" s="6" t="s">
        <v>13</v>
      </c>
      <c r="J36" t="str">
        <f t="shared" si="1"/>
        <v>N</v>
      </c>
      <c r="K36" s="48">
        <f t="shared" si="2"/>
        <v>5.8375634517766499E-2</v>
      </c>
      <c r="L36" t="str">
        <f t="shared" si="3"/>
        <v>Y</v>
      </c>
    </row>
    <row r="37" spans="1:12" x14ac:dyDescent="0.2">
      <c r="A37" s="5">
        <f t="shared" si="0"/>
        <v>36</v>
      </c>
      <c r="B37" s="6" t="s">
        <v>15</v>
      </c>
      <c r="C37" s="6" t="s">
        <v>13</v>
      </c>
      <c r="D37" s="7">
        <v>0</v>
      </c>
      <c r="E37" s="7">
        <v>69</v>
      </c>
      <c r="F37" s="7">
        <v>22</v>
      </c>
      <c r="G37" s="8">
        <v>9.0060000000000002</v>
      </c>
      <c r="H37" s="9">
        <v>30908.591999999997</v>
      </c>
      <c r="I37" s="6" t="s">
        <v>13</v>
      </c>
      <c r="J37" t="str">
        <f t="shared" si="1"/>
        <v>Y</v>
      </c>
      <c r="K37" s="48">
        <f t="shared" si="2"/>
        <v>0.3188405797101449</v>
      </c>
      <c r="L37" t="str">
        <f t="shared" si="3"/>
        <v>N</v>
      </c>
    </row>
    <row r="38" spans="1:12" x14ac:dyDescent="0.2">
      <c r="A38" s="5">
        <f t="shared" si="0"/>
        <v>37</v>
      </c>
      <c r="B38" s="6" t="s">
        <v>15</v>
      </c>
      <c r="C38" s="6" t="s">
        <v>13</v>
      </c>
      <c r="D38" s="7">
        <v>246</v>
      </c>
      <c r="E38" s="7">
        <v>1044</v>
      </c>
      <c r="F38" s="7">
        <v>33</v>
      </c>
      <c r="G38" s="8">
        <v>9.0154999999999994</v>
      </c>
      <c r="H38" s="9">
        <v>46411.794000000002</v>
      </c>
      <c r="I38" s="6" t="s">
        <v>13</v>
      </c>
      <c r="J38" t="str">
        <f t="shared" si="1"/>
        <v>N</v>
      </c>
      <c r="K38" s="48">
        <f t="shared" si="2"/>
        <v>3.1609195402298854E-2</v>
      </c>
      <c r="L38" t="str">
        <f t="shared" si="3"/>
        <v>Y</v>
      </c>
    </row>
    <row r="39" spans="1:12" x14ac:dyDescent="0.2">
      <c r="A39" s="5">
        <f t="shared" si="0"/>
        <v>38</v>
      </c>
      <c r="B39" s="6" t="s">
        <v>12</v>
      </c>
      <c r="C39" s="6" t="s">
        <v>13</v>
      </c>
      <c r="D39" s="7">
        <v>0</v>
      </c>
      <c r="E39" s="7">
        <v>1685</v>
      </c>
      <c r="F39" s="7">
        <v>84</v>
      </c>
      <c r="G39" s="8">
        <v>9.0534999999999997</v>
      </c>
      <c r="H39" s="9">
        <v>146014.848</v>
      </c>
      <c r="I39" s="6" t="s">
        <v>13</v>
      </c>
      <c r="J39" t="str">
        <f t="shared" si="1"/>
        <v>Y</v>
      </c>
      <c r="K39" s="48">
        <f t="shared" si="2"/>
        <v>4.9851632047477744E-2</v>
      </c>
      <c r="L39" t="str">
        <f t="shared" si="3"/>
        <v>Y</v>
      </c>
    </row>
    <row r="40" spans="1:12" x14ac:dyDescent="0.2">
      <c r="A40" s="5">
        <f t="shared" si="0"/>
        <v>39</v>
      </c>
      <c r="B40" s="6" t="s">
        <v>15</v>
      </c>
      <c r="C40" s="6" t="s">
        <v>13</v>
      </c>
      <c r="D40" s="7">
        <v>2</v>
      </c>
      <c r="E40" s="7">
        <v>169</v>
      </c>
      <c r="F40" s="7">
        <v>10</v>
      </c>
      <c r="G40" s="8">
        <v>9.1105</v>
      </c>
      <c r="H40" s="9">
        <v>14212.38</v>
      </c>
      <c r="I40" s="6" t="s">
        <v>13</v>
      </c>
      <c r="J40" t="str">
        <f t="shared" si="1"/>
        <v>N</v>
      </c>
      <c r="K40" s="48">
        <f t="shared" si="2"/>
        <v>5.9171597633136092E-2</v>
      </c>
      <c r="L40" t="str">
        <f t="shared" si="3"/>
        <v>N</v>
      </c>
    </row>
    <row r="41" spans="1:12" x14ac:dyDescent="0.2">
      <c r="A41" s="5">
        <f t="shared" si="0"/>
        <v>40</v>
      </c>
      <c r="B41" s="6" t="s">
        <v>15</v>
      </c>
      <c r="C41" s="6" t="s">
        <v>13</v>
      </c>
      <c r="D41" s="7">
        <v>41</v>
      </c>
      <c r="E41" s="7">
        <v>420</v>
      </c>
      <c r="F41" s="7">
        <v>29</v>
      </c>
      <c r="G41" s="8">
        <v>9.2054999999999989</v>
      </c>
      <c r="H41" s="9">
        <v>41645.681999999986</v>
      </c>
      <c r="I41" s="6" t="s">
        <v>13</v>
      </c>
      <c r="J41" t="str">
        <f t="shared" si="1"/>
        <v>N</v>
      </c>
      <c r="K41" s="48">
        <f t="shared" si="2"/>
        <v>6.9047619047619052E-2</v>
      </c>
      <c r="L41" t="str">
        <f t="shared" si="3"/>
        <v>N</v>
      </c>
    </row>
    <row r="42" spans="1:12" x14ac:dyDescent="0.2">
      <c r="A42" s="5">
        <f t="shared" si="0"/>
        <v>41</v>
      </c>
      <c r="B42" s="6" t="s">
        <v>12</v>
      </c>
      <c r="C42" s="6" t="s">
        <v>13</v>
      </c>
      <c r="D42" s="7">
        <v>0</v>
      </c>
      <c r="E42" s="7">
        <v>962</v>
      </c>
      <c r="F42" s="7">
        <v>87</v>
      </c>
      <c r="G42" s="8">
        <v>9.2909999999999986</v>
      </c>
      <c r="H42" s="9">
        <v>155196.86399999997</v>
      </c>
      <c r="I42" s="6" t="s">
        <v>13</v>
      </c>
      <c r="J42" t="str">
        <f t="shared" si="1"/>
        <v>Y</v>
      </c>
      <c r="K42" s="48">
        <f t="shared" si="2"/>
        <v>9.0436590436590442E-2</v>
      </c>
      <c r="L42" t="str">
        <f t="shared" si="3"/>
        <v>N</v>
      </c>
    </row>
    <row r="43" spans="1:12" x14ac:dyDescent="0.2">
      <c r="A43" s="5">
        <f t="shared" si="0"/>
        <v>42</v>
      </c>
      <c r="B43" s="6" t="s">
        <v>14</v>
      </c>
      <c r="C43" s="6" t="s">
        <v>16</v>
      </c>
      <c r="D43" s="7">
        <v>0</v>
      </c>
      <c r="E43" s="7">
        <v>0</v>
      </c>
      <c r="F43" s="7">
        <v>0</v>
      </c>
      <c r="G43" s="8">
        <v>9.3290000000000006</v>
      </c>
      <c r="H43" s="9">
        <v>42500</v>
      </c>
      <c r="I43" s="6" t="s">
        <v>16</v>
      </c>
      <c r="J43" t="str">
        <f t="shared" si="1"/>
        <v>Y</v>
      </c>
      <c r="K43" s="48" t="str">
        <f t="shared" si="2"/>
        <v xml:space="preserve"> </v>
      </c>
      <c r="L43" t="str">
        <f t="shared" si="3"/>
        <v>N</v>
      </c>
    </row>
    <row r="44" spans="1:12" x14ac:dyDescent="0.2">
      <c r="A44" s="5">
        <f t="shared" si="0"/>
        <v>43</v>
      </c>
      <c r="B44" s="6" t="s">
        <v>14</v>
      </c>
      <c r="C44" s="6" t="s">
        <v>16</v>
      </c>
      <c r="D44" s="7">
        <v>0</v>
      </c>
      <c r="E44" s="7">
        <v>0</v>
      </c>
      <c r="F44" s="7">
        <v>0</v>
      </c>
      <c r="G44" s="8">
        <v>9.3290000000000006</v>
      </c>
      <c r="H44" s="9">
        <v>43000</v>
      </c>
      <c r="I44" s="6" t="s">
        <v>16</v>
      </c>
      <c r="J44" t="str">
        <f t="shared" si="1"/>
        <v>Y</v>
      </c>
      <c r="K44" s="48" t="str">
        <f t="shared" si="2"/>
        <v xml:space="preserve"> </v>
      </c>
      <c r="L44" t="str">
        <f t="shared" si="3"/>
        <v>N</v>
      </c>
    </row>
    <row r="45" spans="1:12" x14ac:dyDescent="0.2">
      <c r="A45" s="5">
        <f t="shared" si="0"/>
        <v>44</v>
      </c>
      <c r="B45" s="6" t="s">
        <v>14</v>
      </c>
      <c r="C45" s="6" t="s">
        <v>13</v>
      </c>
      <c r="D45" s="7">
        <v>27</v>
      </c>
      <c r="E45" s="7">
        <v>2528</v>
      </c>
      <c r="F45" s="7">
        <v>0</v>
      </c>
      <c r="G45" s="8">
        <v>9.3290000000000006</v>
      </c>
      <c r="H45" s="9">
        <v>43500</v>
      </c>
      <c r="I45" s="6" t="s">
        <v>13</v>
      </c>
      <c r="J45" t="str">
        <f t="shared" si="1"/>
        <v>N</v>
      </c>
      <c r="K45" s="48" t="str">
        <f t="shared" si="2"/>
        <v xml:space="preserve"> </v>
      </c>
      <c r="L45" t="str">
        <f t="shared" si="3"/>
        <v>N</v>
      </c>
    </row>
    <row r="46" spans="1:12" x14ac:dyDescent="0.2">
      <c r="A46" s="5">
        <f t="shared" si="0"/>
        <v>45</v>
      </c>
      <c r="B46" s="6" t="s">
        <v>12</v>
      </c>
      <c r="C46" s="6" t="s">
        <v>16</v>
      </c>
      <c r="D46" s="7">
        <v>0</v>
      </c>
      <c r="E46" s="7">
        <v>0</v>
      </c>
      <c r="F46" s="7">
        <v>0</v>
      </c>
      <c r="G46" s="8">
        <v>9.3290000000000006</v>
      </c>
      <c r="H46" s="9">
        <v>44000</v>
      </c>
      <c r="I46" s="6" t="s">
        <v>16</v>
      </c>
      <c r="J46" t="str">
        <f t="shared" si="1"/>
        <v>Y</v>
      </c>
      <c r="K46" s="48" t="str">
        <f t="shared" si="2"/>
        <v xml:space="preserve"> </v>
      </c>
      <c r="L46" t="str">
        <f t="shared" si="3"/>
        <v>N</v>
      </c>
    </row>
    <row r="47" spans="1:12" x14ac:dyDescent="0.2">
      <c r="A47" s="5">
        <f t="shared" si="0"/>
        <v>46</v>
      </c>
      <c r="B47" s="6" t="s">
        <v>15</v>
      </c>
      <c r="C47" s="6" t="s">
        <v>13</v>
      </c>
      <c r="D47" s="7">
        <v>26</v>
      </c>
      <c r="E47" s="7">
        <v>873</v>
      </c>
      <c r="F47" s="7">
        <v>59</v>
      </c>
      <c r="G47" s="8">
        <v>9.386000000000001</v>
      </c>
      <c r="H47" s="9">
        <v>86388.744000000006</v>
      </c>
      <c r="I47" s="6" t="s">
        <v>13</v>
      </c>
      <c r="J47" t="str">
        <f t="shared" si="1"/>
        <v>N</v>
      </c>
      <c r="K47" s="48">
        <f t="shared" si="2"/>
        <v>6.7583046964490259E-2</v>
      </c>
      <c r="L47" t="str">
        <f t="shared" si="3"/>
        <v>N</v>
      </c>
    </row>
    <row r="48" spans="1:12" x14ac:dyDescent="0.2">
      <c r="A48" s="5">
        <f t="shared" si="0"/>
        <v>47</v>
      </c>
      <c r="B48" s="6" t="s">
        <v>15</v>
      </c>
      <c r="C48" s="6" t="s">
        <v>13</v>
      </c>
      <c r="D48" s="7">
        <v>1</v>
      </c>
      <c r="E48" s="7">
        <v>397</v>
      </c>
      <c r="F48" s="7">
        <v>20</v>
      </c>
      <c r="G48" s="8">
        <v>9.7754999999999992</v>
      </c>
      <c r="H48" s="9">
        <v>30499.559999999998</v>
      </c>
      <c r="I48" s="6" t="s">
        <v>13</v>
      </c>
      <c r="J48" t="str">
        <f t="shared" si="1"/>
        <v>N</v>
      </c>
      <c r="K48" s="48">
        <f t="shared" si="2"/>
        <v>5.0377833753148617E-2</v>
      </c>
      <c r="L48" t="str">
        <f t="shared" si="3"/>
        <v>N</v>
      </c>
    </row>
    <row r="49" spans="1:12" x14ac:dyDescent="0.2">
      <c r="A49" s="5">
        <f t="shared" si="0"/>
        <v>48</v>
      </c>
      <c r="B49" s="6" t="s">
        <v>14</v>
      </c>
      <c r="C49" s="6" t="s">
        <v>13</v>
      </c>
      <c r="D49" s="7">
        <v>64</v>
      </c>
      <c r="E49" s="7">
        <v>1166</v>
      </c>
      <c r="F49" s="7">
        <v>97</v>
      </c>
      <c r="G49" s="8">
        <v>10.022500000000001</v>
      </c>
      <c r="H49" s="9">
        <v>239156.89500000002</v>
      </c>
      <c r="I49" s="6" t="s">
        <v>13</v>
      </c>
      <c r="J49" t="str">
        <f t="shared" si="1"/>
        <v>N</v>
      </c>
      <c r="K49" s="48">
        <f t="shared" si="2"/>
        <v>8.3190394511149235E-2</v>
      </c>
      <c r="L49" t="str">
        <f t="shared" si="3"/>
        <v>N</v>
      </c>
    </row>
    <row r="50" spans="1:12" x14ac:dyDescent="0.2">
      <c r="A50" s="5">
        <f t="shared" si="0"/>
        <v>49</v>
      </c>
      <c r="B50" s="6" t="s">
        <v>15</v>
      </c>
      <c r="C50" s="6" t="s">
        <v>13</v>
      </c>
      <c r="D50" s="7">
        <v>19</v>
      </c>
      <c r="E50" s="7">
        <v>477</v>
      </c>
      <c r="F50" s="7">
        <v>17</v>
      </c>
      <c r="G50" s="8">
        <v>10.183999999999999</v>
      </c>
      <c r="H50" s="9">
        <v>27007.968000000001</v>
      </c>
      <c r="I50" s="6" t="s">
        <v>13</v>
      </c>
      <c r="J50" t="str">
        <f t="shared" si="1"/>
        <v>N</v>
      </c>
      <c r="K50" s="48">
        <f t="shared" si="2"/>
        <v>3.5639412997903561E-2</v>
      </c>
      <c r="L50" t="str">
        <f t="shared" si="3"/>
        <v>N</v>
      </c>
    </row>
    <row r="51" spans="1:12" x14ac:dyDescent="0.2">
      <c r="A51" s="5">
        <f t="shared" si="0"/>
        <v>50</v>
      </c>
      <c r="B51" s="6" t="s">
        <v>15</v>
      </c>
      <c r="C51" s="6" t="s">
        <v>13</v>
      </c>
      <c r="D51" s="7">
        <v>16</v>
      </c>
      <c r="E51" s="7">
        <v>522</v>
      </c>
      <c r="F51" s="7">
        <v>23</v>
      </c>
      <c r="G51" s="8">
        <v>10.250499999999999</v>
      </c>
      <c r="H51" s="9">
        <v>36778.793999999994</v>
      </c>
      <c r="I51" s="6" t="s">
        <v>13</v>
      </c>
      <c r="J51" t="str">
        <f t="shared" si="1"/>
        <v>N</v>
      </c>
      <c r="K51" s="48">
        <f t="shared" si="2"/>
        <v>4.4061302681992334E-2</v>
      </c>
      <c r="L51" t="str">
        <f t="shared" si="3"/>
        <v>Y</v>
      </c>
    </row>
    <row r="52" spans="1:12" x14ac:dyDescent="0.2">
      <c r="A52" s="5">
        <f t="shared" si="0"/>
        <v>51</v>
      </c>
      <c r="B52" s="6" t="s">
        <v>15</v>
      </c>
      <c r="C52" s="6" t="s">
        <v>13</v>
      </c>
      <c r="D52" s="7">
        <v>184</v>
      </c>
      <c r="E52" s="7">
        <v>1115</v>
      </c>
      <c r="F52" s="7">
        <v>31</v>
      </c>
      <c r="G52" s="8">
        <v>10.3645</v>
      </c>
      <c r="H52" s="9">
        <v>50122.722000000002</v>
      </c>
      <c r="I52" s="6" t="s">
        <v>13</v>
      </c>
      <c r="J52" t="str">
        <f t="shared" si="1"/>
        <v>N</v>
      </c>
      <c r="K52" s="48">
        <f t="shared" si="2"/>
        <v>2.780269058295964E-2</v>
      </c>
      <c r="L52" t="str">
        <f t="shared" si="3"/>
        <v>Y</v>
      </c>
    </row>
    <row r="53" spans="1:12" x14ac:dyDescent="0.2">
      <c r="A53" s="5">
        <f t="shared" si="0"/>
        <v>52</v>
      </c>
      <c r="B53" s="6" t="s">
        <v>15</v>
      </c>
      <c r="C53" s="6" t="s">
        <v>13</v>
      </c>
      <c r="D53" s="7">
        <v>91</v>
      </c>
      <c r="E53" s="7">
        <v>829</v>
      </c>
      <c r="F53" s="7">
        <v>45</v>
      </c>
      <c r="G53" s="8">
        <v>10.412000000000001</v>
      </c>
      <c r="H53" s="9">
        <v>73092.240000000005</v>
      </c>
      <c r="I53" s="6" t="s">
        <v>13</v>
      </c>
      <c r="J53" t="str">
        <f t="shared" si="1"/>
        <v>N</v>
      </c>
      <c r="K53" s="48">
        <f t="shared" si="2"/>
        <v>5.4282267792521106E-2</v>
      </c>
      <c r="L53" t="str">
        <f t="shared" si="3"/>
        <v>Y</v>
      </c>
    </row>
    <row r="54" spans="1:12" x14ac:dyDescent="0.2">
      <c r="A54" s="5">
        <f t="shared" si="0"/>
        <v>53</v>
      </c>
      <c r="B54" s="6" t="s">
        <v>12</v>
      </c>
      <c r="C54" s="6" t="s">
        <v>13</v>
      </c>
      <c r="D54" s="7">
        <v>89</v>
      </c>
      <c r="E54" s="7">
        <v>1463</v>
      </c>
      <c r="F54" s="7">
        <v>60</v>
      </c>
      <c r="G54" s="8">
        <v>10.430999999999999</v>
      </c>
      <c r="H54" s="9">
        <v>120165.12</v>
      </c>
      <c r="I54" s="6" t="s">
        <v>13</v>
      </c>
      <c r="J54" t="str">
        <f t="shared" si="1"/>
        <v>N</v>
      </c>
      <c r="K54" s="48">
        <f t="shared" si="2"/>
        <v>4.1011619958988381E-2</v>
      </c>
      <c r="L54" t="str">
        <f t="shared" si="3"/>
        <v>Y</v>
      </c>
    </row>
    <row r="55" spans="1:12" x14ac:dyDescent="0.2">
      <c r="A55" s="5">
        <f t="shared" si="0"/>
        <v>54</v>
      </c>
      <c r="B55" s="6" t="s">
        <v>15</v>
      </c>
      <c r="C55" s="6" t="s">
        <v>13</v>
      </c>
      <c r="D55" s="7">
        <v>0</v>
      </c>
      <c r="E55" s="7">
        <v>872</v>
      </c>
      <c r="F55" s="7">
        <v>14</v>
      </c>
      <c r="G55" s="8">
        <v>10.459499999999998</v>
      </c>
      <c r="H55" s="9">
        <v>22843.547999999995</v>
      </c>
      <c r="I55" s="6" t="s">
        <v>13</v>
      </c>
      <c r="J55" t="str">
        <f t="shared" si="1"/>
        <v>Y</v>
      </c>
      <c r="K55" s="48">
        <f t="shared" si="2"/>
        <v>1.6055045871559634E-2</v>
      </c>
      <c r="L55" t="str">
        <f t="shared" si="3"/>
        <v>Y</v>
      </c>
    </row>
    <row r="56" spans="1:12" x14ac:dyDescent="0.2">
      <c r="A56" s="5">
        <f t="shared" si="0"/>
        <v>55</v>
      </c>
      <c r="B56" s="6" t="s">
        <v>15</v>
      </c>
      <c r="C56" s="6" t="s">
        <v>13</v>
      </c>
      <c r="D56" s="7">
        <v>32</v>
      </c>
      <c r="E56" s="7">
        <v>756</v>
      </c>
      <c r="F56" s="7">
        <v>32</v>
      </c>
      <c r="G56" s="8">
        <v>10.478499999999999</v>
      </c>
      <c r="H56" s="9">
        <v>52308.671999999999</v>
      </c>
      <c r="I56" s="6" t="s">
        <v>13</v>
      </c>
      <c r="J56" t="str">
        <f t="shared" si="1"/>
        <v>N</v>
      </c>
      <c r="K56" s="48">
        <f t="shared" si="2"/>
        <v>4.2328042328042326E-2</v>
      </c>
      <c r="L56" t="str">
        <f t="shared" si="3"/>
        <v>Y</v>
      </c>
    </row>
    <row r="57" spans="1:12" x14ac:dyDescent="0.2">
      <c r="A57" s="5">
        <f t="shared" si="0"/>
        <v>56</v>
      </c>
      <c r="B57" s="6" t="s">
        <v>15</v>
      </c>
      <c r="C57" s="6" t="s">
        <v>13</v>
      </c>
      <c r="D57" s="7">
        <v>153</v>
      </c>
      <c r="E57" s="7">
        <v>421</v>
      </c>
      <c r="F57" s="7">
        <v>16</v>
      </c>
      <c r="G57" s="8">
        <v>10.563999999999998</v>
      </c>
      <c r="H57" s="9">
        <v>26367.743999999995</v>
      </c>
      <c r="I57" s="6" t="s">
        <v>13</v>
      </c>
      <c r="J57" t="str">
        <f t="shared" si="1"/>
        <v>N</v>
      </c>
      <c r="K57" s="48">
        <f t="shared" si="2"/>
        <v>3.800475059382423E-2</v>
      </c>
      <c r="L57" t="str">
        <f t="shared" si="3"/>
        <v>N</v>
      </c>
    </row>
    <row r="58" spans="1:12" x14ac:dyDescent="0.2">
      <c r="A58" s="5">
        <f t="shared" si="0"/>
        <v>57</v>
      </c>
      <c r="B58" s="6" t="s">
        <v>15</v>
      </c>
      <c r="C58" s="6" t="s">
        <v>13</v>
      </c>
      <c r="D58" s="7">
        <v>10</v>
      </c>
      <c r="E58" s="7">
        <v>822</v>
      </c>
      <c r="F58" s="7">
        <v>26</v>
      </c>
      <c r="G58" s="8">
        <v>10.659000000000001</v>
      </c>
      <c r="H58" s="9">
        <v>43232.904000000002</v>
      </c>
      <c r="I58" s="6" t="s">
        <v>13</v>
      </c>
      <c r="J58" t="str">
        <f t="shared" si="1"/>
        <v>N</v>
      </c>
      <c r="K58" s="48">
        <f t="shared" si="2"/>
        <v>3.1630170316301706E-2</v>
      </c>
      <c r="L58" t="str">
        <f t="shared" si="3"/>
        <v>Y</v>
      </c>
    </row>
    <row r="59" spans="1:12" x14ac:dyDescent="0.2">
      <c r="A59" s="5">
        <f t="shared" si="0"/>
        <v>58</v>
      </c>
      <c r="B59" s="6" t="s">
        <v>15</v>
      </c>
      <c r="C59" s="6" t="s">
        <v>13</v>
      </c>
      <c r="D59" s="7">
        <v>0</v>
      </c>
      <c r="E59" s="7">
        <v>404</v>
      </c>
      <c r="F59" s="7">
        <v>37</v>
      </c>
      <c r="G59" s="8">
        <v>10.849</v>
      </c>
      <c r="H59" s="9">
        <v>62620.427999999993</v>
      </c>
      <c r="I59" s="6" t="s">
        <v>13</v>
      </c>
      <c r="J59" t="str">
        <f t="shared" si="1"/>
        <v>Y</v>
      </c>
      <c r="K59" s="48">
        <f t="shared" si="2"/>
        <v>9.1584158415841582E-2</v>
      </c>
      <c r="L59" t="str">
        <f t="shared" si="3"/>
        <v>N</v>
      </c>
    </row>
    <row r="60" spans="1:12" x14ac:dyDescent="0.2">
      <c r="A60" s="5">
        <f t="shared" si="0"/>
        <v>59</v>
      </c>
      <c r="B60" s="6" t="s">
        <v>12</v>
      </c>
      <c r="C60" s="6" t="s">
        <v>16</v>
      </c>
      <c r="D60" s="7">
        <v>0</v>
      </c>
      <c r="E60" s="7">
        <v>0</v>
      </c>
      <c r="F60" s="7">
        <v>0</v>
      </c>
      <c r="G60" s="8">
        <v>10.858499999999999</v>
      </c>
      <c r="H60" s="9">
        <v>51000</v>
      </c>
      <c r="I60" s="6" t="s">
        <v>16</v>
      </c>
      <c r="J60" t="str">
        <f t="shared" si="1"/>
        <v>Y</v>
      </c>
      <c r="K60" s="48" t="str">
        <f t="shared" si="2"/>
        <v xml:space="preserve"> </v>
      </c>
      <c r="L60" t="str">
        <f t="shared" si="3"/>
        <v>N</v>
      </c>
    </row>
    <row r="61" spans="1:12" x14ac:dyDescent="0.2">
      <c r="A61" s="5">
        <f t="shared" si="0"/>
        <v>60</v>
      </c>
      <c r="B61" s="6" t="s">
        <v>12</v>
      </c>
      <c r="C61" s="6" t="s">
        <v>13</v>
      </c>
      <c r="D61" s="7">
        <v>0</v>
      </c>
      <c r="E61" s="7">
        <v>0</v>
      </c>
      <c r="F61" s="7">
        <v>0</v>
      </c>
      <c r="G61" s="8">
        <v>10.858499999999999</v>
      </c>
      <c r="H61" s="9">
        <v>51500</v>
      </c>
      <c r="I61" s="6" t="s">
        <v>13</v>
      </c>
      <c r="J61" t="str">
        <f t="shared" si="1"/>
        <v>Y</v>
      </c>
      <c r="K61" s="48" t="str">
        <f t="shared" si="2"/>
        <v xml:space="preserve"> </v>
      </c>
      <c r="L61" t="str">
        <f t="shared" si="3"/>
        <v>N</v>
      </c>
    </row>
    <row r="62" spans="1:12" x14ac:dyDescent="0.2">
      <c r="A62" s="5">
        <f t="shared" si="0"/>
        <v>61</v>
      </c>
      <c r="B62" s="6" t="s">
        <v>15</v>
      </c>
      <c r="C62" s="6" t="s">
        <v>16</v>
      </c>
      <c r="D62" s="7">
        <v>0</v>
      </c>
      <c r="E62" s="7">
        <v>0</v>
      </c>
      <c r="F62" s="7">
        <v>0</v>
      </c>
      <c r="G62" s="8">
        <v>10.858499999999999</v>
      </c>
      <c r="H62" s="9">
        <v>52000</v>
      </c>
      <c r="I62" s="6" t="s">
        <v>16</v>
      </c>
      <c r="J62" t="str">
        <f t="shared" si="1"/>
        <v>Y</v>
      </c>
      <c r="K62" s="48" t="str">
        <f t="shared" si="2"/>
        <v xml:space="preserve"> </v>
      </c>
      <c r="L62" t="str">
        <f t="shared" si="3"/>
        <v>N</v>
      </c>
    </row>
    <row r="63" spans="1:12" x14ac:dyDescent="0.2">
      <c r="A63" s="5">
        <f t="shared" si="0"/>
        <v>62</v>
      </c>
      <c r="B63" s="6" t="s">
        <v>15</v>
      </c>
      <c r="C63" s="6" t="s">
        <v>16</v>
      </c>
      <c r="D63" s="7">
        <v>0</v>
      </c>
      <c r="E63" s="7">
        <v>0</v>
      </c>
      <c r="F63" s="7">
        <v>0</v>
      </c>
      <c r="G63" s="8">
        <v>10.858499999999999</v>
      </c>
      <c r="H63" s="9">
        <v>52500</v>
      </c>
      <c r="I63" s="6" t="s">
        <v>16</v>
      </c>
      <c r="J63" t="str">
        <f t="shared" si="1"/>
        <v>Y</v>
      </c>
      <c r="K63" s="48" t="str">
        <f t="shared" si="2"/>
        <v xml:space="preserve"> </v>
      </c>
      <c r="L63" t="str">
        <f t="shared" si="3"/>
        <v>N</v>
      </c>
    </row>
    <row r="64" spans="1:12" x14ac:dyDescent="0.2">
      <c r="A64" s="5">
        <f t="shared" si="0"/>
        <v>63</v>
      </c>
      <c r="B64" s="6" t="s">
        <v>15</v>
      </c>
      <c r="C64" s="6" t="s">
        <v>13</v>
      </c>
      <c r="D64" s="7">
        <v>0</v>
      </c>
      <c r="E64" s="7">
        <v>709</v>
      </c>
      <c r="F64" s="7">
        <v>32</v>
      </c>
      <c r="G64" s="8">
        <v>10.867999999999999</v>
      </c>
      <c r="H64" s="9">
        <v>54253.055999999997</v>
      </c>
      <c r="I64" s="6" t="s">
        <v>13</v>
      </c>
      <c r="J64" t="str">
        <f t="shared" si="1"/>
        <v>Y</v>
      </c>
      <c r="K64" s="48">
        <f t="shared" si="2"/>
        <v>4.5133991537376586E-2</v>
      </c>
      <c r="L64" t="str">
        <f t="shared" si="3"/>
        <v>Y</v>
      </c>
    </row>
    <row r="65" spans="1:12" x14ac:dyDescent="0.2">
      <c r="A65" s="5">
        <f t="shared" si="0"/>
        <v>64</v>
      </c>
      <c r="B65" s="6" t="s">
        <v>15</v>
      </c>
      <c r="C65" s="6" t="s">
        <v>13</v>
      </c>
      <c r="D65" s="7">
        <v>22</v>
      </c>
      <c r="E65" s="7">
        <v>231</v>
      </c>
      <c r="F65" s="7">
        <v>12</v>
      </c>
      <c r="G65" s="8">
        <v>10.8775</v>
      </c>
      <c r="H65" s="9">
        <v>20362.68</v>
      </c>
      <c r="I65" s="6" t="s">
        <v>13</v>
      </c>
      <c r="J65" t="str">
        <f t="shared" si="1"/>
        <v>N</v>
      </c>
      <c r="K65" s="48">
        <f t="shared" si="2"/>
        <v>5.1948051948051951E-2</v>
      </c>
      <c r="L65" t="str">
        <f t="shared" si="3"/>
        <v>N</v>
      </c>
    </row>
    <row r="66" spans="1:12" x14ac:dyDescent="0.2">
      <c r="A66" s="5">
        <f t="shared" si="0"/>
        <v>65</v>
      </c>
      <c r="B66" s="6" t="s">
        <v>12</v>
      </c>
      <c r="C66" s="6" t="s">
        <v>13</v>
      </c>
      <c r="D66" s="7">
        <v>0</v>
      </c>
      <c r="E66" s="7">
        <v>1646</v>
      </c>
      <c r="F66" s="7">
        <v>38</v>
      </c>
      <c r="G66" s="8">
        <v>11.000999999999999</v>
      </c>
      <c r="H66" s="9">
        <v>80263.296000000002</v>
      </c>
      <c r="I66" s="6" t="s">
        <v>13</v>
      </c>
      <c r="J66" t="str">
        <f t="shared" si="1"/>
        <v>Y</v>
      </c>
      <c r="K66" s="48">
        <f t="shared" si="2"/>
        <v>2.3086269744835967E-2</v>
      </c>
      <c r="L66" t="str">
        <f t="shared" si="3"/>
        <v>Y</v>
      </c>
    </row>
    <row r="67" spans="1:12" x14ac:dyDescent="0.2">
      <c r="A67" s="5">
        <f t="shared" ref="A67:A101" si="4">+A66+1</f>
        <v>66</v>
      </c>
      <c r="B67" s="6" t="s">
        <v>12</v>
      </c>
      <c r="C67" s="6" t="s">
        <v>13</v>
      </c>
      <c r="D67" s="7">
        <v>7</v>
      </c>
      <c r="E67" s="7">
        <v>156</v>
      </c>
      <c r="F67" s="7">
        <v>34</v>
      </c>
      <c r="G67" s="8">
        <v>11.010499999999999</v>
      </c>
      <c r="H67" s="9">
        <v>71876.543999999994</v>
      </c>
      <c r="I67" s="6" t="s">
        <v>13</v>
      </c>
      <c r="J67" t="str">
        <f t="shared" ref="J67:J101" si="5">IF(D67=0,"Y","N")</f>
        <v>N</v>
      </c>
      <c r="K67" s="48">
        <f t="shared" ref="K67:K101" si="6">IF(F67=0," ",F67/E67)</f>
        <v>0.21794871794871795</v>
      </c>
      <c r="L67" t="str">
        <f t="shared" ref="L67:L101" si="7">IF(AND(E67&gt;=500,K67&lt;0.06),"Y","N")</f>
        <v>N</v>
      </c>
    </row>
    <row r="68" spans="1:12" x14ac:dyDescent="0.2">
      <c r="A68" s="5">
        <f t="shared" si="4"/>
        <v>67</v>
      </c>
      <c r="B68" s="6" t="s">
        <v>15</v>
      </c>
      <c r="C68" s="6" t="s">
        <v>13</v>
      </c>
      <c r="D68" s="7">
        <v>233</v>
      </c>
      <c r="E68" s="7">
        <v>861</v>
      </c>
      <c r="F68" s="7">
        <v>27</v>
      </c>
      <c r="G68" s="8">
        <v>11.352499999999999</v>
      </c>
      <c r="H68" s="9">
        <v>47816.729999999996</v>
      </c>
      <c r="I68" s="6" t="s">
        <v>13</v>
      </c>
      <c r="J68" t="str">
        <f t="shared" si="5"/>
        <v>N</v>
      </c>
      <c r="K68" s="48">
        <f t="shared" si="6"/>
        <v>3.1358885017421602E-2</v>
      </c>
      <c r="L68" t="str">
        <f t="shared" si="7"/>
        <v>Y</v>
      </c>
    </row>
    <row r="69" spans="1:12" x14ac:dyDescent="0.2">
      <c r="A69" s="5">
        <f t="shared" si="4"/>
        <v>68</v>
      </c>
      <c r="B69" s="6" t="s">
        <v>15</v>
      </c>
      <c r="C69" s="6" t="s">
        <v>13</v>
      </c>
      <c r="D69" s="7">
        <v>0</v>
      </c>
      <c r="E69" s="7">
        <v>717</v>
      </c>
      <c r="F69" s="7">
        <v>20</v>
      </c>
      <c r="G69" s="8">
        <v>11.4095</v>
      </c>
      <c r="H69" s="9">
        <v>35597.64</v>
      </c>
      <c r="I69" s="6" t="s">
        <v>13</v>
      </c>
      <c r="J69" t="str">
        <f t="shared" si="5"/>
        <v>Y</v>
      </c>
      <c r="K69" s="48">
        <f t="shared" si="6"/>
        <v>2.7894002789400279E-2</v>
      </c>
      <c r="L69" t="str">
        <f t="shared" si="7"/>
        <v>Y</v>
      </c>
    </row>
    <row r="70" spans="1:12" x14ac:dyDescent="0.2">
      <c r="A70" s="5">
        <f t="shared" si="4"/>
        <v>69</v>
      </c>
      <c r="B70" s="6" t="s">
        <v>15</v>
      </c>
      <c r="C70" s="6" t="s">
        <v>13</v>
      </c>
      <c r="D70" s="7">
        <v>8</v>
      </c>
      <c r="E70" s="7">
        <v>27</v>
      </c>
      <c r="F70" s="7">
        <v>11</v>
      </c>
      <c r="G70" s="8">
        <v>11.437999999999999</v>
      </c>
      <c r="H70" s="9">
        <v>19627.607999999997</v>
      </c>
      <c r="I70" s="6" t="s">
        <v>13</v>
      </c>
      <c r="J70" t="str">
        <f t="shared" si="5"/>
        <v>N</v>
      </c>
      <c r="K70" s="48">
        <f t="shared" si="6"/>
        <v>0.40740740740740738</v>
      </c>
      <c r="L70" t="str">
        <f t="shared" si="7"/>
        <v>N</v>
      </c>
    </row>
    <row r="71" spans="1:12" x14ac:dyDescent="0.2">
      <c r="A71" s="5">
        <f t="shared" si="4"/>
        <v>70</v>
      </c>
      <c r="B71" s="6" t="s">
        <v>14</v>
      </c>
      <c r="C71" s="6" t="s">
        <v>13</v>
      </c>
      <c r="D71" s="7">
        <v>7</v>
      </c>
      <c r="E71" s="7">
        <v>0</v>
      </c>
      <c r="F71" s="7">
        <v>0</v>
      </c>
      <c r="G71" s="8">
        <v>11.494999999999999</v>
      </c>
      <c r="H71" s="9">
        <v>56500</v>
      </c>
      <c r="I71" s="6" t="s">
        <v>13</v>
      </c>
      <c r="J71" t="str">
        <f t="shared" si="5"/>
        <v>N</v>
      </c>
      <c r="K71" s="48" t="str">
        <f t="shared" si="6"/>
        <v xml:space="preserve"> </v>
      </c>
      <c r="L71" t="str">
        <f t="shared" si="7"/>
        <v>N</v>
      </c>
    </row>
    <row r="72" spans="1:12" x14ac:dyDescent="0.2">
      <c r="A72" s="5">
        <f t="shared" si="4"/>
        <v>71</v>
      </c>
      <c r="B72" s="6" t="s">
        <v>15</v>
      </c>
      <c r="C72" s="6" t="s">
        <v>13</v>
      </c>
      <c r="D72" s="7">
        <v>40</v>
      </c>
      <c r="E72" s="7">
        <v>990</v>
      </c>
      <c r="F72" s="7">
        <v>18</v>
      </c>
      <c r="G72" s="8">
        <v>11.494999999999999</v>
      </c>
      <c r="H72" s="9">
        <v>32277.96</v>
      </c>
      <c r="I72" s="6" t="s">
        <v>13</v>
      </c>
      <c r="J72" t="str">
        <f t="shared" si="5"/>
        <v>N</v>
      </c>
      <c r="K72" s="48">
        <f t="shared" si="6"/>
        <v>1.8181818181818181E-2</v>
      </c>
      <c r="L72" t="str">
        <f t="shared" si="7"/>
        <v>Y</v>
      </c>
    </row>
    <row r="73" spans="1:12" x14ac:dyDescent="0.2">
      <c r="A73" s="5">
        <f t="shared" si="4"/>
        <v>72</v>
      </c>
      <c r="B73" s="6" t="s">
        <v>15</v>
      </c>
      <c r="C73" s="6" t="s">
        <v>13</v>
      </c>
      <c r="D73" s="7">
        <v>1</v>
      </c>
      <c r="E73" s="7">
        <v>236</v>
      </c>
      <c r="F73" s="7">
        <v>33</v>
      </c>
      <c r="G73" s="8">
        <v>11.846500000000001</v>
      </c>
      <c r="H73" s="9">
        <v>60985.782000000014</v>
      </c>
      <c r="I73" s="6" t="s">
        <v>13</v>
      </c>
      <c r="J73" t="str">
        <f t="shared" si="5"/>
        <v>N</v>
      </c>
      <c r="K73" s="48">
        <f t="shared" si="6"/>
        <v>0.13983050847457626</v>
      </c>
      <c r="L73" t="str">
        <f t="shared" si="7"/>
        <v>N</v>
      </c>
    </row>
    <row r="74" spans="1:12" x14ac:dyDescent="0.2">
      <c r="A74" s="5">
        <f t="shared" si="4"/>
        <v>73</v>
      </c>
      <c r="B74" s="6" t="s">
        <v>12</v>
      </c>
      <c r="C74" s="6" t="s">
        <v>13</v>
      </c>
      <c r="D74" s="7">
        <v>4</v>
      </c>
      <c r="E74" s="7">
        <v>176</v>
      </c>
      <c r="F74" s="7">
        <v>5</v>
      </c>
      <c r="G74" s="8">
        <v>11.912999999999998</v>
      </c>
      <c r="H74" s="9">
        <v>11436.48</v>
      </c>
      <c r="I74" s="6" t="s">
        <v>13</v>
      </c>
      <c r="J74" t="str">
        <f t="shared" si="5"/>
        <v>N</v>
      </c>
      <c r="K74" s="48">
        <f t="shared" si="6"/>
        <v>2.8409090909090908E-2</v>
      </c>
      <c r="L74" t="str">
        <f t="shared" si="7"/>
        <v>N</v>
      </c>
    </row>
    <row r="75" spans="1:12" x14ac:dyDescent="0.2">
      <c r="A75" s="5">
        <f t="shared" si="4"/>
        <v>74</v>
      </c>
      <c r="B75" s="6" t="s">
        <v>12</v>
      </c>
      <c r="C75" s="6" t="s">
        <v>13</v>
      </c>
      <c r="D75" s="7">
        <v>164</v>
      </c>
      <c r="E75" s="7">
        <v>1567</v>
      </c>
      <c r="F75" s="7">
        <v>137</v>
      </c>
      <c r="G75" s="8">
        <v>11.922499999999999</v>
      </c>
      <c r="H75" s="9">
        <v>313609.44</v>
      </c>
      <c r="I75" s="6" t="s">
        <v>13</v>
      </c>
      <c r="J75" t="str">
        <f t="shared" si="5"/>
        <v>N</v>
      </c>
      <c r="K75" s="48">
        <f t="shared" si="6"/>
        <v>8.7428206764518193E-2</v>
      </c>
      <c r="L75" t="str">
        <f t="shared" si="7"/>
        <v>N</v>
      </c>
    </row>
    <row r="76" spans="1:12" x14ac:dyDescent="0.2">
      <c r="A76" s="5">
        <f t="shared" si="4"/>
        <v>75</v>
      </c>
      <c r="B76" s="6" t="s">
        <v>15</v>
      </c>
      <c r="C76" s="6" t="s">
        <v>13</v>
      </c>
      <c r="D76" s="7">
        <v>5</v>
      </c>
      <c r="E76" s="7">
        <v>100</v>
      </c>
      <c r="F76" s="7">
        <v>11</v>
      </c>
      <c r="G76" s="8">
        <v>11.932</v>
      </c>
      <c r="H76" s="9">
        <v>20475.311999999998</v>
      </c>
      <c r="I76" s="6" t="s">
        <v>13</v>
      </c>
      <c r="J76" t="str">
        <f t="shared" si="5"/>
        <v>N</v>
      </c>
      <c r="K76" s="48">
        <f t="shared" si="6"/>
        <v>0.11</v>
      </c>
      <c r="L76" t="str">
        <f t="shared" si="7"/>
        <v>N</v>
      </c>
    </row>
    <row r="77" spans="1:12" x14ac:dyDescent="0.2">
      <c r="A77" s="5">
        <f t="shared" si="4"/>
        <v>76</v>
      </c>
      <c r="B77" s="6" t="s">
        <v>15</v>
      </c>
      <c r="C77" s="6" t="s">
        <v>13</v>
      </c>
      <c r="D77" s="7">
        <v>0</v>
      </c>
      <c r="E77" s="7">
        <v>388</v>
      </c>
      <c r="F77" s="7">
        <v>12</v>
      </c>
      <c r="G77" s="8">
        <v>12.026999999999999</v>
      </c>
      <c r="H77" s="9">
        <v>22514.543999999998</v>
      </c>
      <c r="I77" s="6" t="s">
        <v>13</v>
      </c>
      <c r="J77" t="str">
        <f t="shared" si="5"/>
        <v>Y</v>
      </c>
      <c r="K77" s="48">
        <f t="shared" si="6"/>
        <v>3.0927835051546393E-2</v>
      </c>
      <c r="L77" t="str">
        <f t="shared" si="7"/>
        <v>N</v>
      </c>
    </row>
    <row r="78" spans="1:12" x14ac:dyDescent="0.2">
      <c r="A78" s="5">
        <f t="shared" si="4"/>
        <v>77</v>
      </c>
      <c r="B78" s="6" t="s">
        <v>15</v>
      </c>
      <c r="C78" s="6" t="s">
        <v>13</v>
      </c>
      <c r="D78" s="7">
        <v>25</v>
      </c>
      <c r="E78" s="7">
        <v>672</v>
      </c>
      <c r="F78" s="7">
        <v>31</v>
      </c>
      <c r="G78" s="8">
        <v>12.169499999999999</v>
      </c>
      <c r="H78" s="9">
        <v>58851.702000000005</v>
      </c>
      <c r="I78" s="6" t="s">
        <v>13</v>
      </c>
      <c r="J78" t="str">
        <f t="shared" si="5"/>
        <v>N</v>
      </c>
      <c r="K78" s="48">
        <f t="shared" si="6"/>
        <v>4.6130952380952384E-2</v>
      </c>
      <c r="L78" t="str">
        <f t="shared" si="7"/>
        <v>Y</v>
      </c>
    </row>
    <row r="79" spans="1:12" x14ac:dyDescent="0.2">
      <c r="A79" s="5">
        <f t="shared" si="4"/>
        <v>78</v>
      </c>
      <c r="B79" s="6" t="s">
        <v>12</v>
      </c>
      <c r="C79" s="6" t="s">
        <v>13</v>
      </c>
      <c r="D79" s="7">
        <v>31</v>
      </c>
      <c r="E79" s="7">
        <v>1178</v>
      </c>
      <c r="F79" s="7">
        <v>21</v>
      </c>
      <c r="G79" s="8">
        <v>12.226499999999998</v>
      </c>
      <c r="H79" s="9">
        <v>49297.247999999985</v>
      </c>
      <c r="I79" s="6" t="s">
        <v>13</v>
      </c>
      <c r="J79" t="str">
        <f t="shared" si="5"/>
        <v>N</v>
      </c>
      <c r="K79" s="48">
        <f t="shared" si="6"/>
        <v>1.7826825127334467E-2</v>
      </c>
      <c r="L79" t="str">
        <f t="shared" si="7"/>
        <v>Y</v>
      </c>
    </row>
    <row r="80" spans="1:12" x14ac:dyDescent="0.2">
      <c r="A80" s="5">
        <f t="shared" si="4"/>
        <v>79</v>
      </c>
      <c r="B80" s="6" t="s">
        <v>15</v>
      </c>
      <c r="C80" s="6" t="s">
        <v>13</v>
      </c>
      <c r="D80" s="7">
        <v>0</v>
      </c>
      <c r="E80" s="7">
        <v>94</v>
      </c>
      <c r="F80" s="7">
        <v>3</v>
      </c>
      <c r="G80" s="8">
        <v>12.3215</v>
      </c>
      <c r="H80" s="9">
        <v>5766.4620000000004</v>
      </c>
      <c r="I80" s="6" t="s">
        <v>13</v>
      </c>
      <c r="J80" t="str">
        <f t="shared" si="5"/>
        <v>Y</v>
      </c>
      <c r="K80" s="48">
        <f t="shared" si="6"/>
        <v>3.1914893617021274E-2</v>
      </c>
      <c r="L80" t="str">
        <f t="shared" si="7"/>
        <v>N</v>
      </c>
    </row>
    <row r="81" spans="1:12" x14ac:dyDescent="0.2">
      <c r="A81" s="5">
        <f t="shared" si="4"/>
        <v>80</v>
      </c>
      <c r="B81" s="6" t="s">
        <v>12</v>
      </c>
      <c r="C81" s="6" t="s">
        <v>13</v>
      </c>
      <c r="D81" s="7">
        <v>0</v>
      </c>
      <c r="E81" s="7">
        <v>85</v>
      </c>
      <c r="F81" s="7">
        <v>13</v>
      </c>
      <c r="G81" s="8">
        <v>12.359499999999999</v>
      </c>
      <c r="H81" s="9">
        <v>30849.311999999998</v>
      </c>
      <c r="I81" s="6" t="s">
        <v>13</v>
      </c>
      <c r="J81" t="str">
        <f t="shared" si="5"/>
        <v>Y</v>
      </c>
      <c r="K81" s="48">
        <f t="shared" si="6"/>
        <v>0.15294117647058825</v>
      </c>
      <c r="L81" t="str">
        <f t="shared" si="7"/>
        <v>N</v>
      </c>
    </row>
    <row r="82" spans="1:12" x14ac:dyDescent="0.2">
      <c r="A82" s="5">
        <f t="shared" si="4"/>
        <v>81</v>
      </c>
      <c r="B82" s="6" t="s">
        <v>15</v>
      </c>
      <c r="C82" s="6" t="s">
        <v>13</v>
      </c>
      <c r="D82" s="7">
        <v>13</v>
      </c>
      <c r="E82" s="7">
        <v>246</v>
      </c>
      <c r="F82" s="7">
        <v>9</v>
      </c>
      <c r="G82" s="8">
        <v>12.359499999999999</v>
      </c>
      <c r="H82" s="9">
        <v>17352.738000000001</v>
      </c>
      <c r="I82" s="6" t="s">
        <v>13</v>
      </c>
      <c r="J82" t="str">
        <f t="shared" si="5"/>
        <v>N</v>
      </c>
      <c r="K82" s="48">
        <f t="shared" si="6"/>
        <v>3.6585365853658534E-2</v>
      </c>
      <c r="L82" t="str">
        <f t="shared" si="7"/>
        <v>N</v>
      </c>
    </row>
    <row r="83" spans="1:12" x14ac:dyDescent="0.2">
      <c r="A83" s="5">
        <f t="shared" si="4"/>
        <v>82</v>
      </c>
      <c r="B83" s="6" t="s">
        <v>15</v>
      </c>
      <c r="C83" s="6" t="s">
        <v>13</v>
      </c>
      <c r="D83" s="7">
        <v>9</v>
      </c>
      <c r="E83" s="7">
        <v>852</v>
      </c>
      <c r="F83" s="7">
        <v>38</v>
      </c>
      <c r="G83" s="8">
        <v>12.435499999999999</v>
      </c>
      <c r="H83" s="9">
        <v>73717.644</v>
      </c>
      <c r="I83" s="6" t="s">
        <v>13</v>
      </c>
      <c r="J83" t="str">
        <f t="shared" si="5"/>
        <v>N</v>
      </c>
      <c r="K83" s="48">
        <f t="shared" si="6"/>
        <v>4.4600938967136149E-2</v>
      </c>
      <c r="L83" t="str">
        <f t="shared" si="7"/>
        <v>Y</v>
      </c>
    </row>
    <row r="84" spans="1:12" x14ac:dyDescent="0.2">
      <c r="A84" s="5">
        <f t="shared" si="4"/>
        <v>83</v>
      </c>
      <c r="B84" s="6" t="s">
        <v>15</v>
      </c>
      <c r="C84" s="6" t="s">
        <v>13</v>
      </c>
      <c r="D84" s="7">
        <v>0</v>
      </c>
      <c r="E84" s="7">
        <v>238</v>
      </c>
      <c r="F84" s="7">
        <v>17</v>
      </c>
      <c r="G84" s="8">
        <v>12.435499999999999</v>
      </c>
      <c r="H84" s="9">
        <v>32978.946000000004</v>
      </c>
      <c r="I84" s="6" t="s">
        <v>13</v>
      </c>
      <c r="J84" t="str">
        <f t="shared" si="5"/>
        <v>Y</v>
      </c>
      <c r="K84" s="48">
        <f t="shared" si="6"/>
        <v>7.1428571428571425E-2</v>
      </c>
      <c r="L84" t="str">
        <f t="shared" si="7"/>
        <v>N</v>
      </c>
    </row>
    <row r="85" spans="1:12" x14ac:dyDescent="0.2">
      <c r="A85" s="5">
        <f t="shared" si="4"/>
        <v>84</v>
      </c>
      <c r="B85" s="6" t="s">
        <v>15</v>
      </c>
      <c r="C85" s="6" t="s">
        <v>13</v>
      </c>
      <c r="D85" s="7">
        <v>36</v>
      </c>
      <c r="E85" s="7">
        <v>664</v>
      </c>
      <c r="F85" s="7">
        <v>35</v>
      </c>
      <c r="G85" s="8">
        <v>12.5115</v>
      </c>
      <c r="H85" s="9">
        <v>68312.789999999994</v>
      </c>
      <c r="I85" s="6" t="s">
        <v>13</v>
      </c>
      <c r="J85" t="str">
        <f t="shared" si="5"/>
        <v>N</v>
      </c>
      <c r="K85" s="48">
        <f t="shared" si="6"/>
        <v>5.2710843373493979E-2</v>
      </c>
      <c r="L85" t="str">
        <f t="shared" si="7"/>
        <v>Y</v>
      </c>
    </row>
    <row r="86" spans="1:12" x14ac:dyDescent="0.2">
      <c r="A86" s="5">
        <f t="shared" si="4"/>
        <v>85</v>
      </c>
      <c r="B86" s="6" t="s">
        <v>15</v>
      </c>
      <c r="C86" s="6" t="s">
        <v>13</v>
      </c>
      <c r="D86" s="7">
        <v>20</v>
      </c>
      <c r="E86" s="7">
        <v>813</v>
      </c>
      <c r="F86" s="7">
        <v>19</v>
      </c>
      <c r="G86" s="8">
        <v>12.7585</v>
      </c>
      <c r="H86" s="9">
        <v>37816.194000000003</v>
      </c>
      <c r="I86" s="6" t="s">
        <v>13</v>
      </c>
      <c r="J86" t="str">
        <f t="shared" si="5"/>
        <v>N</v>
      </c>
      <c r="K86" s="48">
        <f t="shared" si="6"/>
        <v>2.3370233702337023E-2</v>
      </c>
      <c r="L86" t="str">
        <f t="shared" si="7"/>
        <v>Y</v>
      </c>
    </row>
    <row r="87" spans="1:12" x14ac:dyDescent="0.2">
      <c r="A87" s="5">
        <f t="shared" si="4"/>
        <v>86</v>
      </c>
      <c r="B87" s="6" t="s">
        <v>15</v>
      </c>
      <c r="C87" s="6" t="s">
        <v>13</v>
      </c>
      <c r="D87" s="7">
        <v>26</v>
      </c>
      <c r="E87" s="7">
        <v>1178</v>
      </c>
      <c r="F87" s="7">
        <v>19</v>
      </c>
      <c r="G87" s="8">
        <v>12.787000000000001</v>
      </c>
      <c r="H87" s="9">
        <v>37900.668000000005</v>
      </c>
      <c r="I87" s="6" t="s">
        <v>13</v>
      </c>
      <c r="J87" t="str">
        <f t="shared" si="5"/>
        <v>N</v>
      </c>
      <c r="K87" s="48">
        <f t="shared" si="6"/>
        <v>1.6129032258064516E-2</v>
      </c>
      <c r="L87" t="str">
        <f t="shared" si="7"/>
        <v>Y</v>
      </c>
    </row>
    <row r="88" spans="1:12" x14ac:dyDescent="0.2">
      <c r="A88" s="5">
        <f t="shared" si="4"/>
        <v>87</v>
      </c>
      <c r="B88" s="6" t="s">
        <v>15</v>
      </c>
      <c r="C88" s="6" t="s">
        <v>13</v>
      </c>
      <c r="D88" s="7">
        <v>1</v>
      </c>
      <c r="E88" s="7">
        <v>842</v>
      </c>
      <c r="F88" s="7">
        <v>17</v>
      </c>
      <c r="G88" s="8">
        <v>12.862999999999998</v>
      </c>
      <c r="H88" s="9">
        <v>34112.675999999992</v>
      </c>
      <c r="I88" s="6" t="s">
        <v>13</v>
      </c>
      <c r="J88" t="str">
        <f t="shared" si="5"/>
        <v>N</v>
      </c>
      <c r="K88" s="48">
        <f t="shared" si="6"/>
        <v>2.0190023752969122E-2</v>
      </c>
      <c r="L88" t="str">
        <f t="shared" si="7"/>
        <v>Y</v>
      </c>
    </row>
    <row r="89" spans="1:12" x14ac:dyDescent="0.2">
      <c r="A89" s="5">
        <f t="shared" si="4"/>
        <v>88</v>
      </c>
      <c r="B89" s="6" t="s">
        <v>14</v>
      </c>
      <c r="C89" s="6" t="s">
        <v>13</v>
      </c>
      <c r="D89" s="7">
        <v>0</v>
      </c>
      <c r="E89" s="7">
        <v>0</v>
      </c>
      <c r="F89" s="7">
        <v>0</v>
      </c>
      <c r="G89" s="8">
        <v>9.3290000000000006</v>
      </c>
      <c r="H89" s="9">
        <v>51500</v>
      </c>
      <c r="I89" s="6" t="s">
        <v>13</v>
      </c>
      <c r="J89" t="str">
        <f t="shared" si="5"/>
        <v>Y</v>
      </c>
      <c r="K89" s="48" t="str">
        <f t="shared" si="6"/>
        <v xml:space="preserve"> </v>
      </c>
      <c r="L89" t="str">
        <f t="shared" si="7"/>
        <v>N</v>
      </c>
    </row>
    <row r="90" spans="1:12" x14ac:dyDescent="0.2">
      <c r="A90" s="5">
        <f t="shared" si="4"/>
        <v>89</v>
      </c>
      <c r="B90" s="6" t="s">
        <v>14</v>
      </c>
      <c r="C90" s="6" t="s">
        <v>13</v>
      </c>
      <c r="D90" s="7">
        <v>0</v>
      </c>
      <c r="E90" s="7">
        <v>0</v>
      </c>
      <c r="F90" s="7">
        <v>0</v>
      </c>
      <c r="G90" s="8">
        <v>10.858499999999999</v>
      </c>
      <c r="H90" s="9">
        <v>32000</v>
      </c>
      <c r="I90" s="6" t="s">
        <v>13</v>
      </c>
      <c r="J90" t="str">
        <f t="shared" si="5"/>
        <v>Y</v>
      </c>
      <c r="K90" s="48" t="str">
        <f t="shared" si="6"/>
        <v xml:space="preserve"> </v>
      </c>
      <c r="L90" t="str">
        <f t="shared" si="7"/>
        <v>N</v>
      </c>
    </row>
    <row r="91" spans="1:12" x14ac:dyDescent="0.2">
      <c r="A91" s="5">
        <f t="shared" si="4"/>
        <v>90</v>
      </c>
      <c r="B91" s="6" t="s">
        <v>12</v>
      </c>
      <c r="C91" s="6" t="s">
        <v>13</v>
      </c>
      <c r="D91" s="7">
        <v>0</v>
      </c>
      <c r="E91" s="7">
        <v>0</v>
      </c>
      <c r="F91" s="7">
        <v>0</v>
      </c>
      <c r="G91" s="8">
        <v>11.494999999999999</v>
      </c>
      <c r="H91" s="9">
        <v>22000</v>
      </c>
      <c r="I91" s="6" t="s">
        <v>13</v>
      </c>
      <c r="J91" t="str">
        <f t="shared" si="5"/>
        <v>Y</v>
      </c>
      <c r="K91" s="48" t="str">
        <f t="shared" si="6"/>
        <v xml:space="preserve"> </v>
      </c>
      <c r="L91" t="str">
        <f t="shared" si="7"/>
        <v>N</v>
      </c>
    </row>
    <row r="92" spans="1:12" x14ac:dyDescent="0.2">
      <c r="A92" s="5">
        <f t="shared" si="4"/>
        <v>91</v>
      </c>
      <c r="B92" s="6" t="s">
        <v>14</v>
      </c>
      <c r="C92" s="6" t="s">
        <v>13</v>
      </c>
      <c r="D92" s="7">
        <v>0</v>
      </c>
      <c r="E92" s="7">
        <v>0</v>
      </c>
      <c r="F92" s="7">
        <v>0</v>
      </c>
      <c r="G92" s="8">
        <v>13.233499999999999</v>
      </c>
      <c r="H92" s="9">
        <v>10000</v>
      </c>
      <c r="I92" s="6" t="s">
        <v>13</v>
      </c>
      <c r="J92" t="str">
        <f t="shared" si="5"/>
        <v>Y</v>
      </c>
      <c r="K92" s="48" t="str">
        <f t="shared" si="6"/>
        <v xml:space="preserve"> </v>
      </c>
      <c r="L92" t="str">
        <f t="shared" si="7"/>
        <v>N</v>
      </c>
    </row>
    <row r="93" spans="1:12" x14ac:dyDescent="0.2">
      <c r="A93" s="5">
        <f t="shared" si="4"/>
        <v>92</v>
      </c>
      <c r="B93" s="6" t="s">
        <v>14</v>
      </c>
      <c r="C93" s="6" t="s">
        <v>13</v>
      </c>
      <c r="D93" s="7">
        <v>0</v>
      </c>
      <c r="E93" s="7">
        <v>0</v>
      </c>
      <c r="F93" s="7">
        <v>0</v>
      </c>
      <c r="G93" s="8">
        <v>40.033000000000001</v>
      </c>
      <c r="H93" s="9">
        <v>17000</v>
      </c>
      <c r="I93" s="6" t="s">
        <v>13</v>
      </c>
      <c r="J93" t="str">
        <f t="shared" si="5"/>
        <v>Y</v>
      </c>
      <c r="K93" s="48" t="str">
        <f t="shared" si="6"/>
        <v xml:space="preserve"> </v>
      </c>
      <c r="L93" t="str">
        <f t="shared" si="7"/>
        <v>N</v>
      </c>
    </row>
    <row r="94" spans="1:12" x14ac:dyDescent="0.2">
      <c r="A94" s="5">
        <f t="shared" si="4"/>
        <v>93</v>
      </c>
      <c r="B94" s="6" t="s">
        <v>12</v>
      </c>
      <c r="C94" s="6" t="s">
        <v>13</v>
      </c>
      <c r="D94" s="7">
        <v>0</v>
      </c>
      <c r="E94" s="7">
        <v>0</v>
      </c>
      <c r="F94" s="7">
        <v>0</v>
      </c>
      <c r="G94" s="8">
        <v>70.008634999999998</v>
      </c>
      <c r="H94" s="9">
        <v>17000</v>
      </c>
      <c r="I94" s="6" t="s">
        <v>13</v>
      </c>
      <c r="J94" t="str">
        <f t="shared" si="5"/>
        <v>Y</v>
      </c>
      <c r="K94" s="48" t="str">
        <f t="shared" si="6"/>
        <v xml:space="preserve"> </v>
      </c>
      <c r="L94" t="str">
        <f t="shared" si="7"/>
        <v>N</v>
      </c>
    </row>
    <row r="95" spans="1:12" x14ac:dyDescent="0.2">
      <c r="A95" s="5">
        <f t="shared" si="4"/>
        <v>94</v>
      </c>
      <c r="B95" s="6" t="s">
        <v>12</v>
      </c>
      <c r="C95" s="6" t="s">
        <v>13</v>
      </c>
      <c r="D95" s="7">
        <v>0</v>
      </c>
      <c r="E95" s="7">
        <v>0</v>
      </c>
      <c r="F95" s="7">
        <v>0</v>
      </c>
      <c r="G95" s="8">
        <v>75.724499999999992</v>
      </c>
      <c r="H95" s="9">
        <v>17000</v>
      </c>
      <c r="I95" s="6" t="s">
        <v>13</v>
      </c>
      <c r="J95" t="str">
        <f t="shared" si="5"/>
        <v>Y</v>
      </c>
      <c r="K95" s="48" t="str">
        <f t="shared" si="6"/>
        <v xml:space="preserve"> </v>
      </c>
      <c r="L95" t="str">
        <f t="shared" si="7"/>
        <v>N</v>
      </c>
    </row>
    <row r="96" spans="1:12" x14ac:dyDescent="0.2">
      <c r="A96" s="5">
        <f t="shared" si="4"/>
        <v>95</v>
      </c>
      <c r="B96" s="6" t="s">
        <v>15</v>
      </c>
      <c r="C96" s="6" t="s">
        <v>13</v>
      </c>
      <c r="D96" s="7">
        <v>0</v>
      </c>
      <c r="E96" s="7">
        <v>0</v>
      </c>
      <c r="F96" s="7">
        <v>0</v>
      </c>
      <c r="G96" s="8">
        <v>75.961999999999989</v>
      </c>
      <c r="H96" s="9">
        <v>10000</v>
      </c>
      <c r="I96" s="6" t="s">
        <v>13</v>
      </c>
      <c r="J96" t="str">
        <f t="shared" si="5"/>
        <v>Y</v>
      </c>
      <c r="K96" s="48" t="str">
        <f t="shared" si="6"/>
        <v xml:space="preserve"> </v>
      </c>
      <c r="L96" t="str">
        <f t="shared" si="7"/>
        <v>N</v>
      </c>
    </row>
    <row r="97" spans="1:12" x14ac:dyDescent="0.2">
      <c r="A97" s="5">
        <f t="shared" si="4"/>
        <v>96</v>
      </c>
      <c r="B97" s="6" t="s">
        <v>15</v>
      </c>
      <c r="C97" s="6" t="s">
        <v>13</v>
      </c>
      <c r="D97" s="7">
        <v>0</v>
      </c>
      <c r="E97" s="7">
        <v>0</v>
      </c>
      <c r="F97" s="7">
        <v>0</v>
      </c>
      <c r="G97" s="8">
        <v>76.142499999999998</v>
      </c>
      <c r="H97" s="9">
        <v>10000</v>
      </c>
      <c r="I97" s="6" t="s">
        <v>13</v>
      </c>
      <c r="J97" t="str">
        <f t="shared" si="5"/>
        <v>Y</v>
      </c>
      <c r="K97" s="48" t="str">
        <f t="shared" si="6"/>
        <v xml:space="preserve"> </v>
      </c>
      <c r="L97" t="str">
        <f t="shared" si="7"/>
        <v>N</v>
      </c>
    </row>
    <row r="98" spans="1:12" x14ac:dyDescent="0.2">
      <c r="A98" s="5">
        <f t="shared" si="4"/>
        <v>97</v>
      </c>
      <c r="B98" s="6" t="s">
        <v>12</v>
      </c>
      <c r="C98" s="6" t="s">
        <v>13</v>
      </c>
      <c r="D98" s="7">
        <v>0</v>
      </c>
      <c r="E98" s="7">
        <v>0</v>
      </c>
      <c r="F98" s="7">
        <v>0</v>
      </c>
      <c r="G98" s="8">
        <v>82.583500000000001</v>
      </c>
      <c r="H98" s="9">
        <v>51500</v>
      </c>
      <c r="I98" s="6" t="s">
        <v>13</v>
      </c>
      <c r="J98" t="str">
        <f t="shared" si="5"/>
        <v>Y</v>
      </c>
      <c r="K98" s="48" t="str">
        <f t="shared" si="6"/>
        <v xml:space="preserve"> </v>
      </c>
      <c r="L98" t="str">
        <f t="shared" si="7"/>
        <v>N</v>
      </c>
    </row>
    <row r="99" spans="1:12" x14ac:dyDescent="0.2">
      <c r="A99" s="5">
        <f t="shared" si="4"/>
        <v>98</v>
      </c>
      <c r="B99" s="6" t="s">
        <v>12</v>
      </c>
      <c r="C99" s="6" t="s">
        <v>13</v>
      </c>
      <c r="D99" s="7">
        <v>0</v>
      </c>
      <c r="E99" s="7">
        <v>0</v>
      </c>
      <c r="F99" s="7">
        <v>0</v>
      </c>
      <c r="G99" s="8">
        <v>96.206499999999991</v>
      </c>
      <c r="H99" s="9">
        <v>51500</v>
      </c>
      <c r="I99" s="6" t="s">
        <v>13</v>
      </c>
      <c r="J99" t="str">
        <f t="shared" si="5"/>
        <v>Y</v>
      </c>
      <c r="K99" s="48" t="str">
        <f t="shared" si="6"/>
        <v xml:space="preserve"> </v>
      </c>
      <c r="L99" t="str">
        <f t="shared" si="7"/>
        <v>N</v>
      </c>
    </row>
    <row r="100" spans="1:12" x14ac:dyDescent="0.2">
      <c r="A100" s="5">
        <f t="shared" si="4"/>
        <v>99</v>
      </c>
      <c r="B100" s="6" t="s">
        <v>12</v>
      </c>
      <c r="C100" s="6" t="s">
        <v>13</v>
      </c>
      <c r="D100" s="7">
        <v>0</v>
      </c>
      <c r="E100" s="7">
        <v>0</v>
      </c>
      <c r="F100" s="7">
        <v>0</v>
      </c>
      <c r="G100" s="8">
        <v>110.0765</v>
      </c>
      <c r="H100" s="9">
        <v>51500</v>
      </c>
      <c r="I100" s="6" t="s">
        <v>13</v>
      </c>
      <c r="J100" t="str">
        <f t="shared" si="5"/>
        <v>Y</v>
      </c>
      <c r="K100" s="48" t="str">
        <f t="shared" si="6"/>
        <v xml:space="preserve"> </v>
      </c>
      <c r="L100" t="str">
        <f t="shared" si="7"/>
        <v>N</v>
      </c>
    </row>
    <row r="101" spans="1:12" x14ac:dyDescent="0.2">
      <c r="A101" s="10">
        <f t="shared" si="4"/>
        <v>100</v>
      </c>
      <c r="B101" s="11" t="s">
        <v>14</v>
      </c>
      <c r="C101" s="11" t="s">
        <v>13</v>
      </c>
      <c r="D101" s="12">
        <v>0</v>
      </c>
      <c r="E101" s="12">
        <v>0</v>
      </c>
      <c r="F101" s="12">
        <v>0</v>
      </c>
      <c r="G101" s="13">
        <v>116.14700000000001</v>
      </c>
      <c r="H101" s="14">
        <v>51500</v>
      </c>
      <c r="I101" s="11" t="s">
        <v>13</v>
      </c>
      <c r="J101" t="str">
        <f t="shared" si="5"/>
        <v>Y</v>
      </c>
      <c r="K101" s="48" t="str">
        <f t="shared" si="6"/>
        <v xml:space="preserve"> </v>
      </c>
      <c r="L101" t="str">
        <f t="shared" si="7"/>
        <v>N</v>
      </c>
    </row>
    <row r="104" spans="1:12" x14ac:dyDescent="0.2">
      <c r="A104" s="45"/>
      <c r="B104" s="45"/>
      <c r="C104" s="45"/>
      <c r="D104" s="45"/>
      <c r="E104" s="45"/>
      <c r="F104" s="45"/>
      <c r="G104" s="45"/>
      <c r="H104" s="45"/>
      <c r="I104" s="45"/>
      <c r="J104" s="46"/>
    </row>
    <row r="105" spans="1:12" x14ac:dyDescent="0.2">
      <c r="I105" s="49"/>
      <c r="J105" s="46"/>
    </row>
    <row r="106" spans="1:12" x14ac:dyDescent="0.2">
      <c r="I106" s="49"/>
    </row>
    <row r="107" spans="1:12" ht="19" customHeight="1" x14ac:dyDescent="0.2">
      <c r="I107" s="4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AA713-6926-7244-852C-2CBAC0FBE3B7}">
  <dimension ref="A1:L276"/>
  <sheetViews>
    <sheetView tabSelected="1" topLeftCell="A96" workbookViewId="0">
      <selection activeCell="H110" sqref="H110"/>
    </sheetView>
  </sheetViews>
  <sheetFormatPr baseColWidth="10" defaultColWidth="11" defaultRowHeight="16" x14ac:dyDescent="0.2"/>
  <cols>
    <col min="4" max="4" width="20.1640625" bestFit="1" customWidth="1"/>
    <col min="8" max="8" width="11.5" bestFit="1" customWidth="1"/>
  </cols>
  <sheetData>
    <row r="1" spans="1:12" ht="48" x14ac:dyDescent="0.2">
      <c r="A1" s="1" t="s">
        <v>0</v>
      </c>
      <c r="B1" s="2" t="s">
        <v>1</v>
      </c>
      <c r="C1" s="2" t="s">
        <v>2</v>
      </c>
      <c r="D1" s="3" t="s">
        <v>3</v>
      </c>
      <c r="E1" s="3" t="s">
        <v>4</v>
      </c>
      <c r="F1" s="3" t="s">
        <v>5</v>
      </c>
      <c r="G1" s="4" t="s">
        <v>6</v>
      </c>
      <c r="H1" s="4" t="s">
        <v>7</v>
      </c>
      <c r="I1" s="134" t="s">
        <v>8</v>
      </c>
      <c r="J1" s="134" t="s">
        <v>9</v>
      </c>
      <c r="K1" s="47" t="s">
        <v>10</v>
      </c>
      <c r="L1" t="s">
        <v>11</v>
      </c>
    </row>
    <row r="2" spans="1:12" x14ac:dyDescent="0.2">
      <c r="A2" s="5">
        <v>1</v>
      </c>
      <c r="B2" s="6" t="s">
        <v>12</v>
      </c>
      <c r="C2" s="6" t="s">
        <v>13</v>
      </c>
      <c r="D2" s="7">
        <v>270</v>
      </c>
      <c r="E2" s="7">
        <v>1430</v>
      </c>
      <c r="F2" s="7">
        <v>231</v>
      </c>
      <c r="G2" s="8">
        <v>4.1135000000000002</v>
      </c>
      <c r="H2" s="9">
        <v>182441.95200000002</v>
      </c>
      <c r="I2" s="6" t="s">
        <v>13</v>
      </c>
      <c r="J2" t="str">
        <f>IF(D2=0,"Y","N")</f>
        <v>N</v>
      </c>
      <c r="K2" s="48">
        <f>IF(F2=0," ",F2/E2)</f>
        <v>0.16153846153846155</v>
      </c>
      <c r="L2" t="str">
        <f>IF(AND(E2&gt;=500,K2&lt;0.06),"Y","N")</f>
        <v>N</v>
      </c>
    </row>
    <row r="3" spans="1:12" x14ac:dyDescent="0.2">
      <c r="A3" s="5">
        <f t="shared" ref="A3:A66" si="0">+A2+1</f>
        <v>2</v>
      </c>
      <c r="B3" s="6" t="s">
        <v>14</v>
      </c>
      <c r="C3" s="6" t="s">
        <v>13</v>
      </c>
      <c r="D3" s="7">
        <v>443</v>
      </c>
      <c r="E3" s="7">
        <v>2086</v>
      </c>
      <c r="F3" s="7">
        <v>234</v>
      </c>
      <c r="G3" s="8">
        <v>4.7119999999999997</v>
      </c>
      <c r="H3" s="9">
        <v>271241.56800000003</v>
      </c>
      <c r="I3" s="6" t="s">
        <v>13</v>
      </c>
      <c r="J3" t="str">
        <f t="shared" ref="J3:J66" si="1">IF(D3=0,"Y","N")</f>
        <v>N</v>
      </c>
      <c r="K3" s="48">
        <f t="shared" ref="K3:K66" si="2">IF(F3=0," ",F3/E3)</f>
        <v>0.11217641418983701</v>
      </c>
      <c r="L3" t="str">
        <f>IF(AND(E3&gt;=500,K3&lt;0.06),"Y","N")</f>
        <v>N</v>
      </c>
    </row>
    <row r="4" spans="1:12" x14ac:dyDescent="0.2">
      <c r="A4" s="5">
        <f t="shared" si="0"/>
        <v>3</v>
      </c>
      <c r="B4" s="6" t="s">
        <v>15</v>
      </c>
      <c r="C4" s="6" t="s">
        <v>13</v>
      </c>
      <c r="D4" s="7">
        <v>9</v>
      </c>
      <c r="E4" s="7">
        <v>57</v>
      </c>
      <c r="F4" s="7">
        <v>28</v>
      </c>
      <c r="G4" s="8">
        <v>5.4435000000000002</v>
      </c>
      <c r="H4" s="9">
        <v>23777.208000000002</v>
      </c>
      <c r="I4" s="6" t="s">
        <v>13</v>
      </c>
      <c r="J4" t="str">
        <f t="shared" si="1"/>
        <v>N</v>
      </c>
      <c r="K4" s="48">
        <f t="shared" si="2"/>
        <v>0.49122807017543857</v>
      </c>
      <c r="L4" t="str">
        <f t="shared" ref="L4:L66" si="3">IF(AND(E4&gt;=500,K4&lt;0.06),"Y","N")</f>
        <v>N</v>
      </c>
    </row>
    <row r="5" spans="1:12" x14ac:dyDescent="0.2">
      <c r="A5" s="5">
        <f t="shared" si="0"/>
        <v>4</v>
      </c>
      <c r="B5" s="6" t="s">
        <v>15</v>
      </c>
      <c r="C5" s="6" t="s">
        <v>13</v>
      </c>
      <c r="D5" s="7">
        <v>0</v>
      </c>
      <c r="E5" s="7">
        <v>809</v>
      </c>
      <c r="F5" s="7">
        <v>74</v>
      </c>
      <c r="G5" s="8">
        <v>5.5765000000000002</v>
      </c>
      <c r="H5" s="9">
        <v>64375.116000000009</v>
      </c>
      <c r="I5" s="6" t="s">
        <v>13</v>
      </c>
      <c r="J5" t="str">
        <f t="shared" si="1"/>
        <v>Y</v>
      </c>
      <c r="K5" s="48">
        <f t="shared" si="2"/>
        <v>9.1470951792336219E-2</v>
      </c>
      <c r="L5" t="str">
        <f t="shared" si="3"/>
        <v>N</v>
      </c>
    </row>
    <row r="6" spans="1:12" x14ac:dyDescent="0.2">
      <c r="A6" s="5">
        <f t="shared" si="0"/>
        <v>5</v>
      </c>
      <c r="B6" s="6" t="s">
        <v>14</v>
      </c>
      <c r="C6" s="6" t="s">
        <v>16</v>
      </c>
      <c r="D6" s="7">
        <v>0</v>
      </c>
      <c r="E6" s="7">
        <v>0</v>
      </c>
      <c r="F6" s="7">
        <v>0</v>
      </c>
      <c r="G6" s="8">
        <v>5.8329999999999993</v>
      </c>
      <c r="H6" s="9">
        <v>24000</v>
      </c>
      <c r="I6" s="6" t="s">
        <v>16</v>
      </c>
      <c r="J6" t="str">
        <f t="shared" si="1"/>
        <v>Y</v>
      </c>
      <c r="K6" s="48" t="str">
        <f t="shared" si="2"/>
        <v xml:space="preserve"> </v>
      </c>
      <c r="L6" t="str">
        <f t="shared" si="3"/>
        <v>N</v>
      </c>
    </row>
    <row r="7" spans="1:12" x14ac:dyDescent="0.2">
      <c r="A7" s="5">
        <f t="shared" si="0"/>
        <v>6</v>
      </c>
      <c r="B7" s="6" t="s">
        <v>12</v>
      </c>
      <c r="C7" s="6" t="s">
        <v>13</v>
      </c>
      <c r="D7" s="7">
        <v>176</v>
      </c>
      <c r="E7" s="7">
        <v>3008</v>
      </c>
      <c r="F7" s="7">
        <v>213</v>
      </c>
      <c r="G7" s="8">
        <v>5.8329999999999993</v>
      </c>
      <c r="H7" s="9">
        <v>238546.36799999999</v>
      </c>
      <c r="I7" s="6" t="s">
        <v>13</v>
      </c>
      <c r="J7" t="str">
        <f t="shared" si="1"/>
        <v>N</v>
      </c>
      <c r="K7" s="48">
        <f t="shared" si="2"/>
        <v>7.0811170212765964E-2</v>
      </c>
      <c r="L7" t="str">
        <f t="shared" si="3"/>
        <v>N</v>
      </c>
    </row>
    <row r="8" spans="1:12" x14ac:dyDescent="0.2">
      <c r="A8" s="5">
        <f t="shared" si="0"/>
        <v>7</v>
      </c>
      <c r="B8" s="6" t="s">
        <v>14</v>
      </c>
      <c r="C8" s="6" t="s">
        <v>13</v>
      </c>
      <c r="D8" s="7">
        <v>158</v>
      </c>
      <c r="E8" s="7">
        <v>3203</v>
      </c>
      <c r="F8" s="7">
        <v>168</v>
      </c>
      <c r="G8" s="8">
        <v>6.0134999999999996</v>
      </c>
      <c r="H8" s="9">
        <v>248525.92799999996</v>
      </c>
      <c r="I8" s="6" t="s">
        <v>13</v>
      </c>
      <c r="J8" t="str">
        <f t="shared" si="1"/>
        <v>N</v>
      </c>
      <c r="K8" s="48">
        <f t="shared" si="2"/>
        <v>5.2450827349359977E-2</v>
      </c>
      <c r="L8" t="str">
        <f t="shared" si="3"/>
        <v>Y</v>
      </c>
    </row>
    <row r="9" spans="1:12" x14ac:dyDescent="0.2">
      <c r="A9" s="5">
        <f t="shared" si="0"/>
        <v>8</v>
      </c>
      <c r="B9" s="6" t="s">
        <v>12</v>
      </c>
      <c r="C9" s="6" t="s">
        <v>16</v>
      </c>
      <c r="D9" s="7">
        <v>0</v>
      </c>
      <c r="E9" s="7">
        <v>0</v>
      </c>
      <c r="F9" s="7">
        <v>0</v>
      </c>
      <c r="G9" s="8">
        <v>6.0134999999999996</v>
      </c>
      <c r="H9" s="9">
        <v>25500</v>
      </c>
      <c r="I9" s="6" t="s">
        <v>16</v>
      </c>
      <c r="J9" t="str">
        <f t="shared" si="1"/>
        <v>Y</v>
      </c>
      <c r="K9" s="48" t="str">
        <f t="shared" si="2"/>
        <v xml:space="preserve"> </v>
      </c>
      <c r="L9" t="str">
        <f t="shared" si="3"/>
        <v>N</v>
      </c>
    </row>
    <row r="10" spans="1:12" x14ac:dyDescent="0.2">
      <c r="A10" s="5">
        <f t="shared" si="0"/>
        <v>9</v>
      </c>
      <c r="B10" s="6" t="s">
        <v>15</v>
      </c>
      <c r="C10" s="6" t="s">
        <v>13</v>
      </c>
      <c r="D10" s="7">
        <v>0</v>
      </c>
      <c r="E10" s="7">
        <v>734</v>
      </c>
      <c r="F10" s="7">
        <v>57</v>
      </c>
      <c r="G10" s="8">
        <v>6.0514999999999999</v>
      </c>
      <c r="H10" s="9">
        <v>53809.937999999995</v>
      </c>
      <c r="I10" s="6" t="s">
        <v>13</v>
      </c>
      <c r="J10" t="str">
        <f t="shared" si="1"/>
        <v>Y</v>
      </c>
      <c r="K10" s="48">
        <f t="shared" si="2"/>
        <v>7.7656675749318796E-2</v>
      </c>
      <c r="L10" t="str">
        <f t="shared" si="3"/>
        <v>N</v>
      </c>
    </row>
    <row r="11" spans="1:12" x14ac:dyDescent="0.2">
      <c r="A11" s="5">
        <f t="shared" si="0"/>
        <v>10</v>
      </c>
      <c r="B11" s="6" t="s">
        <v>15</v>
      </c>
      <c r="C11" s="6" t="s">
        <v>13</v>
      </c>
      <c r="D11" s="7">
        <v>0</v>
      </c>
      <c r="E11" s="7">
        <v>197</v>
      </c>
      <c r="F11" s="7">
        <v>29</v>
      </c>
      <c r="G11" s="8">
        <v>6.1939999999999991</v>
      </c>
      <c r="H11" s="9">
        <v>28021.655999999995</v>
      </c>
      <c r="I11" s="6" t="s">
        <v>13</v>
      </c>
      <c r="J11" t="str">
        <f t="shared" si="1"/>
        <v>Y</v>
      </c>
      <c r="K11" s="48">
        <f t="shared" si="2"/>
        <v>0.14720812182741116</v>
      </c>
      <c r="L11" t="str">
        <f t="shared" si="3"/>
        <v>N</v>
      </c>
    </row>
    <row r="12" spans="1:12" x14ac:dyDescent="0.2">
      <c r="A12" s="5">
        <f t="shared" si="0"/>
        <v>11</v>
      </c>
      <c r="B12" s="6" t="s">
        <v>15</v>
      </c>
      <c r="C12" s="6" t="s">
        <v>13</v>
      </c>
      <c r="D12" s="7">
        <v>3</v>
      </c>
      <c r="E12" s="7">
        <v>581</v>
      </c>
      <c r="F12" s="7">
        <v>22</v>
      </c>
      <c r="G12" s="8">
        <v>6.2604999999999995</v>
      </c>
      <c r="H12" s="9">
        <v>21486.035999999996</v>
      </c>
      <c r="I12" s="6" t="s">
        <v>13</v>
      </c>
      <c r="J12" t="str">
        <f t="shared" si="1"/>
        <v>N</v>
      </c>
      <c r="K12" s="48">
        <f t="shared" si="2"/>
        <v>3.7865748709122203E-2</v>
      </c>
      <c r="L12" t="str">
        <f t="shared" si="3"/>
        <v>Y</v>
      </c>
    </row>
    <row r="13" spans="1:12" x14ac:dyDescent="0.2">
      <c r="A13" s="5">
        <f t="shared" si="0"/>
        <v>12</v>
      </c>
      <c r="B13" s="6" t="s">
        <v>12</v>
      </c>
      <c r="C13" s="6" t="s">
        <v>13</v>
      </c>
      <c r="D13" s="7">
        <v>46</v>
      </c>
      <c r="E13" s="7">
        <v>1954</v>
      </c>
      <c r="F13" s="7">
        <v>90</v>
      </c>
      <c r="G13" s="8">
        <v>6.2984999999999998</v>
      </c>
      <c r="H13" s="9">
        <v>108838.08</v>
      </c>
      <c r="I13" s="6" t="s">
        <v>13</v>
      </c>
      <c r="J13" t="str">
        <f t="shared" si="1"/>
        <v>N</v>
      </c>
      <c r="K13" s="48">
        <f t="shared" si="2"/>
        <v>4.6059365404298877E-2</v>
      </c>
      <c r="L13" t="str">
        <f t="shared" si="3"/>
        <v>Y</v>
      </c>
    </row>
    <row r="14" spans="1:12" x14ac:dyDescent="0.2">
      <c r="A14" s="5">
        <f t="shared" si="0"/>
        <v>13</v>
      </c>
      <c r="B14" s="6" t="s">
        <v>14</v>
      </c>
      <c r="C14" s="6" t="s">
        <v>13</v>
      </c>
      <c r="D14" s="7">
        <v>486</v>
      </c>
      <c r="E14" s="7">
        <v>15318</v>
      </c>
      <c r="F14" s="7">
        <v>1242</v>
      </c>
      <c r="G14" s="8">
        <v>6.4124999999999996</v>
      </c>
      <c r="H14" s="9">
        <v>1959223.95</v>
      </c>
      <c r="I14" s="6" t="s">
        <v>13</v>
      </c>
      <c r="J14" t="str">
        <f t="shared" si="1"/>
        <v>N</v>
      </c>
      <c r="K14" s="48">
        <f t="shared" si="2"/>
        <v>8.1081081081081086E-2</v>
      </c>
      <c r="L14" t="str">
        <f t="shared" si="3"/>
        <v>N</v>
      </c>
    </row>
    <row r="15" spans="1:12" x14ac:dyDescent="0.2">
      <c r="A15" s="5">
        <f t="shared" si="0"/>
        <v>14</v>
      </c>
      <c r="B15" s="6" t="s">
        <v>15</v>
      </c>
      <c r="C15" s="6" t="s">
        <v>13</v>
      </c>
      <c r="D15" s="7">
        <v>19</v>
      </c>
      <c r="E15" s="7">
        <v>795</v>
      </c>
      <c r="F15" s="7">
        <v>49</v>
      </c>
      <c r="G15" s="8">
        <v>6.5074999999999994</v>
      </c>
      <c r="H15" s="9">
        <v>49743.329999999994</v>
      </c>
      <c r="I15" s="6" t="s">
        <v>13</v>
      </c>
      <c r="J15" t="str">
        <f t="shared" si="1"/>
        <v>N</v>
      </c>
      <c r="K15" s="48">
        <f t="shared" si="2"/>
        <v>6.1635220125786164E-2</v>
      </c>
      <c r="L15" t="str">
        <f t="shared" si="3"/>
        <v>N</v>
      </c>
    </row>
    <row r="16" spans="1:12" x14ac:dyDescent="0.2">
      <c r="A16" s="5">
        <f t="shared" si="0"/>
        <v>15</v>
      </c>
      <c r="B16" s="6" t="s">
        <v>12</v>
      </c>
      <c r="C16" s="6" t="s">
        <v>13</v>
      </c>
      <c r="D16" s="7">
        <v>0</v>
      </c>
      <c r="E16" s="7">
        <v>1467</v>
      </c>
      <c r="F16" s="7">
        <v>52</v>
      </c>
      <c r="G16" s="8">
        <v>6.6784999999999997</v>
      </c>
      <c r="H16" s="9">
        <v>66678.144</v>
      </c>
      <c r="I16" s="6" t="s">
        <v>13</v>
      </c>
      <c r="J16" t="str">
        <f t="shared" si="1"/>
        <v>Y</v>
      </c>
      <c r="K16" s="48">
        <f t="shared" si="2"/>
        <v>3.5446489434219498E-2</v>
      </c>
      <c r="L16" t="str">
        <f t="shared" si="3"/>
        <v>Y</v>
      </c>
    </row>
    <row r="17" spans="1:12" x14ac:dyDescent="0.2">
      <c r="A17" s="5">
        <f t="shared" si="0"/>
        <v>16</v>
      </c>
      <c r="B17" s="6" t="s">
        <v>12</v>
      </c>
      <c r="C17" s="6" t="s">
        <v>13</v>
      </c>
      <c r="D17" s="7">
        <v>0</v>
      </c>
      <c r="E17" s="7">
        <v>1278</v>
      </c>
      <c r="F17" s="7">
        <v>108</v>
      </c>
      <c r="G17" s="8">
        <v>7.0584999999999996</v>
      </c>
      <c r="H17" s="9">
        <v>146365.05599999998</v>
      </c>
      <c r="I17" s="6" t="s">
        <v>13</v>
      </c>
      <c r="J17" t="str">
        <f t="shared" si="1"/>
        <v>Y</v>
      </c>
      <c r="K17" s="48">
        <f t="shared" si="2"/>
        <v>8.4507042253521125E-2</v>
      </c>
      <c r="L17" t="str">
        <f t="shared" si="3"/>
        <v>N</v>
      </c>
    </row>
    <row r="18" spans="1:12" x14ac:dyDescent="0.2">
      <c r="A18" s="5">
        <f t="shared" si="0"/>
        <v>17</v>
      </c>
      <c r="B18" s="6" t="s">
        <v>15</v>
      </c>
      <c r="C18" s="6" t="s">
        <v>13</v>
      </c>
      <c r="D18" s="7">
        <v>7</v>
      </c>
      <c r="E18" s="7">
        <v>83</v>
      </c>
      <c r="F18" s="7">
        <v>10</v>
      </c>
      <c r="G18" s="8">
        <v>7.7235000000000005</v>
      </c>
      <c r="H18" s="9">
        <v>12048.66</v>
      </c>
      <c r="I18" s="6" t="s">
        <v>13</v>
      </c>
      <c r="J18" t="str">
        <f t="shared" si="1"/>
        <v>N</v>
      </c>
      <c r="K18" s="48">
        <f t="shared" si="2"/>
        <v>0.12048192771084337</v>
      </c>
      <c r="L18" t="str">
        <f t="shared" si="3"/>
        <v>N</v>
      </c>
    </row>
    <row r="19" spans="1:12" x14ac:dyDescent="0.2">
      <c r="A19" s="5">
        <f t="shared" si="0"/>
        <v>18</v>
      </c>
      <c r="B19" s="6" t="s">
        <v>15</v>
      </c>
      <c r="C19" s="6" t="s">
        <v>13</v>
      </c>
      <c r="D19" s="7">
        <v>60</v>
      </c>
      <c r="E19" s="7">
        <v>848</v>
      </c>
      <c r="F19" s="7">
        <v>51</v>
      </c>
      <c r="G19" s="8">
        <v>7.8659999999999988</v>
      </c>
      <c r="H19" s="9">
        <v>62581.895999999993</v>
      </c>
      <c r="I19" s="6" t="s">
        <v>13</v>
      </c>
      <c r="J19" t="str">
        <f t="shared" si="1"/>
        <v>N</v>
      </c>
      <c r="K19" s="48">
        <f t="shared" si="2"/>
        <v>6.0141509433962265E-2</v>
      </c>
      <c r="L19" t="str">
        <f t="shared" si="3"/>
        <v>N</v>
      </c>
    </row>
    <row r="20" spans="1:12" x14ac:dyDescent="0.2">
      <c r="A20" s="5">
        <f t="shared" si="0"/>
        <v>19</v>
      </c>
      <c r="B20" s="6" t="s">
        <v>15</v>
      </c>
      <c r="C20" s="6" t="s">
        <v>13</v>
      </c>
      <c r="D20" s="7">
        <v>25</v>
      </c>
      <c r="E20" s="7">
        <v>681</v>
      </c>
      <c r="F20" s="7">
        <v>28</v>
      </c>
      <c r="G20" s="8">
        <v>7.9610000000000003</v>
      </c>
      <c r="H20" s="9">
        <v>34773.648000000001</v>
      </c>
      <c r="I20" s="6" t="s">
        <v>13</v>
      </c>
      <c r="J20" t="str">
        <f t="shared" si="1"/>
        <v>N</v>
      </c>
      <c r="K20" s="48">
        <f t="shared" si="2"/>
        <v>4.1116005873715125E-2</v>
      </c>
      <c r="L20" t="str">
        <f t="shared" si="3"/>
        <v>Y</v>
      </c>
    </row>
    <row r="21" spans="1:12" x14ac:dyDescent="0.2">
      <c r="A21" s="5">
        <f t="shared" si="0"/>
        <v>20</v>
      </c>
      <c r="B21" s="6" t="s">
        <v>15</v>
      </c>
      <c r="C21" s="6" t="s">
        <v>13</v>
      </c>
      <c r="D21" s="7">
        <v>8</v>
      </c>
      <c r="E21" s="7">
        <v>43</v>
      </c>
      <c r="F21" s="7">
        <v>19</v>
      </c>
      <c r="G21" s="8">
        <v>7.9989999999999997</v>
      </c>
      <c r="H21" s="9">
        <v>23709.036</v>
      </c>
      <c r="I21" s="6" t="s">
        <v>13</v>
      </c>
      <c r="J21" t="str">
        <f t="shared" si="1"/>
        <v>N</v>
      </c>
      <c r="K21" s="48">
        <f t="shared" si="2"/>
        <v>0.44186046511627908</v>
      </c>
      <c r="L21" t="str">
        <f t="shared" si="3"/>
        <v>N</v>
      </c>
    </row>
    <row r="22" spans="1:12" x14ac:dyDescent="0.2">
      <c r="A22" s="5">
        <f t="shared" si="0"/>
        <v>21</v>
      </c>
      <c r="B22" s="6" t="s">
        <v>15</v>
      </c>
      <c r="C22" s="6" t="s">
        <v>13</v>
      </c>
      <c r="D22" s="7">
        <v>73</v>
      </c>
      <c r="E22" s="7">
        <v>385</v>
      </c>
      <c r="F22" s="7">
        <v>43</v>
      </c>
      <c r="G22" s="8">
        <v>8.0274999999999981</v>
      </c>
      <c r="H22" s="9">
        <v>53848.469999999994</v>
      </c>
      <c r="I22" s="6" t="s">
        <v>13</v>
      </c>
      <c r="J22" t="str">
        <f t="shared" si="1"/>
        <v>N</v>
      </c>
      <c r="K22" s="48">
        <f t="shared" si="2"/>
        <v>0.11168831168831168</v>
      </c>
      <c r="L22" t="str">
        <f t="shared" si="3"/>
        <v>N</v>
      </c>
    </row>
    <row r="23" spans="1:12" x14ac:dyDescent="0.2">
      <c r="A23" s="5">
        <f t="shared" si="0"/>
        <v>22</v>
      </c>
      <c r="B23" s="6" t="s">
        <v>15</v>
      </c>
      <c r="C23" s="6" t="s">
        <v>13</v>
      </c>
      <c r="D23" s="7">
        <v>0</v>
      </c>
      <c r="E23" s="7">
        <v>983</v>
      </c>
      <c r="F23" s="7">
        <v>97</v>
      </c>
      <c r="G23" s="8">
        <v>8.1034999999999986</v>
      </c>
      <c r="H23" s="9">
        <v>122622.16199999998</v>
      </c>
      <c r="I23" s="6" t="s">
        <v>13</v>
      </c>
      <c r="J23" t="str">
        <f t="shared" si="1"/>
        <v>Y</v>
      </c>
      <c r="K23" s="48">
        <f t="shared" si="2"/>
        <v>9.8677517802644971E-2</v>
      </c>
      <c r="L23" t="str">
        <f t="shared" si="3"/>
        <v>N</v>
      </c>
    </row>
    <row r="24" spans="1:12" x14ac:dyDescent="0.2">
      <c r="A24" s="5">
        <f t="shared" si="0"/>
        <v>23</v>
      </c>
      <c r="B24" s="6" t="s">
        <v>15</v>
      </c>
      <c r="C24" s="6" t="s">
        <v>13</v>
      </c>
      <c r="D24" s="7">
        <v>0</v>
      </c>
      <c r="E24" s="7">
        <v>11</v>
      </c>
      <c r="F24" s="7">
        <v>10</v>
      </c>
      <c r="G24" s="8">
        <v>8.1630000000000003</v>
      </c>
      <c r="H24" s="9">
        <v>12734.28</v>
      </c>
      <c r="I24" s="6" t="s">
        <v>13</v>
      </c>
      <c r="J24" t="str">
        <f t="shared" si="1"/>
        <v>Y</v>
      </c>
      <c r="K24" s="48">
        <f t="shared" si="2"/>
        <v>0.90909090909090906</v>
      </c>
      <c r="L24" t="str">
        <f t="shared" si="3"/>
        <v>N</v>
      </c>
    </row>
    <row r="25" spans="1:12" x14ac:dyDescent="0.2">
      <c r="A25" s="5">
        <f t="shared" si="0"/>
        <v>24</v>
      </c>
      <c r="B25" s="6" t="s">
        <v>14</v>
      </c>
      <c r="C25" s="6" t="s">
        <v>16</v>
      </c>
      <c r="D25" s="7">
        <v>0</v>
      </c>
      <c r="E25" s="7">
        <v>0</v>
      </c>
      <c r="F25" s="7">
        <v>0</v>
      </c>
      <c r="G25" s="8">
        <v>8.2934999999999999</v>
      </c>
      <c r="H25" s="9">
        <v>33500</v>
      </c>
      <c r="I25" s="6" t="s">
        <v>16</v>
      </c>
      <c r="J25" t="str">
        <f t="shared" si="1"/>
        <v>Y</v>
      </c>
      <c r="K25" s="48" t="str">
        <f t="shared" si="2"/>
        <v xml:space="preserve"> </v>
      </c>
      <c r="L25" t="str">
        <f t="shared" si="3"/>
        <v>N</v>
      </c>
    </row>
    <row r="26" spans="1:12" x14ac:dyDescent="0.2">
      <c r="A26" s="5">
        <f t="shared" si="0"/>
        <v>25</v>
      </c>
      <c r="B26" s="6" t="s">
        <v>14</v>
      </c>
      <c r="C26" s="6" t="s">
        <v>13</v>
      </c>
      <c r="D26" s="7">
        <v>0</v>
      </c>
      <c r="E26" s="7">
        <v>5287</v>
      </c>
      <c r="F26" s="7">
        <v>284</v>
      </c>
      <c r="G26" s="8">
        <v>8.2934999999999999</v>
      </c>
      <c r="H26" s="9">
        <v>579417.08399999992</v>
      </c>
      <c r="I26" s="6" t="s">
        <v>13</v>
      </c>
      <c r="J26" t="str">
        <f t="shared" si="1"/>
        <v>Y</v>
      </c>
      <c r="K26" s="48">
        <f t="shared" si="2"/>
        <v>5.3716663514280311E-2</v>
      </c>
      <c r="L26" t="str">
        <f t="shared" si="3"/>
        <v>Y</v>
      </c>
    </row>
    <row r="27" spans="1:12" x14ac:dyDescent="0.2">
      <c r="A27" s="5">
        <f t="shared" si="0"/>
        <v>26</v>
      </c>
      <c r="B27" s="6" t="s">
        <v>15</v>
      </c>
      <c r="C27" s="6" t="s">
        <v>13</v>
      </c>
      <c r="D27" s="7">
        <v>54</v>
      </c>
      <c r="E27" s="7">
        <v>50</v>
      </c>
      <c r="F27" s="7">
        <v>11</v>
      </c>
      <c r="G27" s="8">
        <v>8.3695000000000004</v>
      </c>
      <c r="H27" s="9">
        <v>14362.061999999998</v>
      </c>
      <c r="I27" s="6" t="s">
        <v>13</v>
      </c>
      <c r="J27" t="str">
        <f t="shared" si="1"/>
        <v>N</v>
      </c>
      <c r="K27" s="48">
        <f t="shared" si="2"/>
        <v>0.22</v>
      </c>
      <c r="L27" t="str">
        <f t="shared" si="3"/>
        <v>N</v>
      </c>
    </row>
    <row r="28" spans="1:12" x14ac:dyDescent="0.2">
      <c r="A28" s="5">
        <f t="shared" si="0"/>
        <v>27</v>
      </c>
      <c r="B28" s="6" t="s">
        <v>15</v>
      </c>
      <c r="C28" s="6" t="s">
        <v>13</v>
      </c>
      <c r="D28" s="7">
        <v>1</v>
      </c>
      <c r="E28" s="7">
        <v>263</v>
      </c>
      <c r="F28" s="7">
        <v>16</v>
      </c>
      <c r="G28" s="8">
        <v>8.4740000000000002</v>
      </c>
      <c r="H28" s="9">
        <v>21151.103999999999</v>
      </c>
      <c r="I28" s="6" t="s">
        <v>13</v>
      </c>
      <c r="J28" t="str">
        <f t="shared" si="1"/>
        <v>N</v>
      </c>
      <c r="K28" s="48">
        <f t="shared" si="2"/>
        <v>6.0836501901140684E-2</v>
      </c>
      <c r="L28" t="str">
        <f t="shared" si="3"/>
        <v>N</v>
      </c>
    </row>
    <row r="29" spans="1:12" x14ac:dyDescent="0.2">
      <c r="A29" s="5">
        <f t="shared" si="0"/>
        <v>28</v>
      </c>
      <c r="B29" s="6" t="s">
        <v>12</v>
      </c>
      <c r="C29" s="6" t="s">
        <v>13</v>
      </c>
      <c r="D29" s="7">
        <v>1</v>
      </c>
      <c r="E29" s="7">
        <v>1039</v>
      </c>
      <c r="F29" s="7">
        <v>54</v>
      </c>
      <c r="G29" s="8">
        <v>8.5024999999999995</v>
      </c>
      <c r="H29" s="9">
        <v>88153.919999999998</v>
      </c>
      <c r="I29" s="6" t="s">
        <v>13</v>
      </c>
      <c r="J29" t="str">
        <f t="shared" si="1"/>
        <v>N</v>
      </c>
      <c r="K29" s="48">
        <f t="shared" si="2"/>
        <v>5.19730510105871E-2</v>
      </c>
      <c r="L29" t="str">
        <f t="shared" si="3"/>
        <v>Y</v>
      </c>
    </row>
    <row r="30" spans="1:12" x14ac:dyDescent="0.2">
      <c r="A30" s="5">
        <f t="shared" si="0"/>
        <v>29</v>
      </c>
      <c r="B30" s="6" t="s">
        <v>15</v>
      </c>
      <c r="C30" s="6" t="s">
        <v>13</v>
      </c>
      <c r="D30" s="7">
        <v>64</v>
      </c>
      <c r="E30" s="7">
        <v>151</v>
      </c>
      <c r="F30" s="7">
        <v>17</v>
      </c>
      <c r="G30" s="8">
        <v>8.5024999999999995</v>
      </c>
      <c r="H30" s="9">
        <v>22548.63</v>
      </c>
      <c r="I30" s="6" t="s">
        <v>13</v>
      </c>
      <c r="J30" t="str">
        <f t="shared" si="1"/>
        <v>N</v>
      </c>
      <c r="K30" s="48">
        <f t="shared" si="2"/>
        <v>0.11258278145695365</v>
      </c>
      <c r="L30" t="str">
        <f t="shared" si="3"/>
        <v>N</v>
      </c>
    </row>
    <row r="31" spans="1:12" x14ac:dyDescent="0.2">
      <c r="A31" s="5">
        <f t="shared" si="0"/>
        <v>30</v>
      </c>
      <c r="B31" s="6" t="s">
        <v>15</v>
      </c>
      <c r="C31" s="6" t="s">
        <v>13</v>
      </c>
      <c r="D31" s="7">
        <v>84</v>
      </c>
      <c r="E31" s="7">
        <v>1007</v>
      </c>
      <c r="F31" s="7">
        <v>59</v>
      </c>
      <c r="G31" s="8">
        <v>8.5594999999999999</v>
      </c>
      <c r="H31" s="9">
        <v>78781.638000000006</v>
      </c>
      <c r="I31" s="6" t="s">
        <v>13</v>
      </c>
      <c r="J31" t="str">
        <f t="shared" si="1"/>
        <v>N</v>
      </c>
      <c r="K31" s="48">
        <f t="shared" si="2"/>
        <v>5.8589870903674283E-2</v>
      </c>
      <c r="L31" t="str">
        <f t="shared" si="3"/>
        <v>Y</v>
      </c>
    </row>
    <row r="32" spans="1:12" x14ac:dyDescent="0.2">
      <c r="A32" s="5">
        <f t="shared" si="0"/>
        <v>31</v>
      </c>
      <c r="B32" s="6" t="s">
        <v>15</v>
      </c>
      <c r="C32" s="6" t="s">
        <v>13</v>
      </c>
      <c r="D32" s="7">
        <v>0</v>
      </c>
      <c r="E32" s="7">
        <v>164</v>
      </c>
      <c r="F32" s="7">
        <v>14</v>
      </c>
      <c r="G32" s="8">
        <v>8.6544999999999987</v>
      </c>
      <c r="H32" s="9">
        <v>18901.427999999996</v>
      </c>
      <c r="I32" s="6" t="s">
        <v>13</v>
      </c>
      <c r="J32" t="str">
        <f t="shared" si="1"/>
        <v>Y</v>
      </c>
      <c r="K32" s="48">
        <f t="shared" si="2"/>
        <v>8.5365853658536592E-2</v>
      </c>
      <c r="L32" t="str">
        <f t="shared" si="3"/>
        <v>N</v>
      </c>
    </row>
    <row r="33" spans="1:12" x14ac:dyDescent="0.2">
      <c r="A33" s="5">
        <f t="shared" si="0"/>
        <v>32</v>
      </c>
      <c r="B33" s="6" t="s">
        <v>12</v>
      </c>
      <c r="C33" s="6" t="s">
        <v>13</v>
      </c>
      <c r="D33" s="7">
        <v>128</v>
      </c>
      <c r="E33" s="7">
        <v>506</v>
      </c>
      <c r="F33" s="7">
        <v>41</v>
      </c>
      <c r="G33" s="8">
        <v>8.6639999999999997</v>
      </c>
      <c r="H33" s="9">
        <v>68203.007999999987</v>
      </c>
      <c r="I33" s="6" t="s">
        <v>13</v>
      </c>
      <c r="J33" t="str">
        <f t="shared" si="1"/>
        <v>N</v>
      </c>
      <c r="K33" s="48">
        <f t="shared" si="2"/>
        <v>8.1027667984189727E-2</v>
      </c>
      <c r="L33" t="str">
        <f t="shared" si="3"/>
        <v>N</v>
      </c>
    </row>
    <row r="34" spans="1:12" x14ac:dyDescent="0.2">
      <c r="A34" s="5">
        <f t="shared" si="0"/>
        <v>33</v>
      </c>
      <c r="B34" s="6" t="s">
        <v>15</v>
      </c>
      <c r="C34" s="6" t="s">
        <v>13</v>
      </c>
      <c r="D34" s="7">
        <v>0</v>
      </c>
      <c r="E34" s="7">
        <v>411</v>
      </c>
      <c r="F34" s="7">
        <v>19</v>
      </c>
      <c r="G34" s="8">
        <v>8.6925000000000008</v>
      </c>
      <c r="H34" s="9">
        <v>25764.57</v>
      </c>
      <c r="I34" s="6" t="s">
        <v>13</v>
      </c>
      <c r="J34" t="str">
        <f t="shared" si="1"/>
        <v>Y</v>
      </c>
      <c r="K34" s="48">
        <f t="shared" si="2"/>
        <v>4.6228710462287104E-2</v>
      </c>
      <c r="L34" t="str">
        <f t="shared" si="3"/>
        <v>N</v>
      </c>
    </row>
    <row r="35" spans="1:12" x14ac:dyDescent="0.2">
      <c r="A35" s="5">
        <f t="shared" si="0"/>
        <v>34</v>
      </c>
      <c r="B35" s="6" t="s">
        <v>12</v>
      </c>
      <c r="C35" s="6" t="s">
        <v>13</v>
      </c>
      <c r="D35" s="7">
        <v>3</v>
      </c>
      <c r="E35" s="7">
        <v>2181</v>
      </c>
      <c r="F35" s="7">
        <v>142</v>
      </c>
      <c r="G35" s="8">
        <v>8.7684999999999995</v>
      </c>
      <c r="H35" s="9">
        <v>239064.38399999999</v>
      </c>
      <c r="I35" s="6" t="s">
        <v>13</v>
      </c>
      <c r="J35" t="str">
        <f t="shared" si="1"/>
        <v>N</v>
      </c>
      <c r="K35" s="48">
        <f t="shared" si="2"/>
        <v>6.5107748739110502E-2</v>
      </c>
      <c r="L35" t="str">
        <f t="shared" si="3"/>
        <v>N</v>
      </c>
    </row>
    <row r="36" spans="1:12" x14ac:dyDescent="0.2">
      <c r="A36" s="5">
        <f t="shared" si="0"/>
        <v>35</v>
      </c>
      <c r="B36" s="6" t="s">
        <v>15</v>
      </c>
      <c r="C36" s="6" t="s">
        <v>13</v>
      </c>
      <c r="D36" s="7">
        <v>135</v>
      </c>
      <c r="E36" s="7">
        <v>788</v>
      </c>
      <c r="F36" s="7">
        <v>46</v>
      </c>
      <c r="G36" s="8">
        <v>8.7684999999999995</v>
      </c>
      <c r="H36" s="9">
        <v>62922.755999999994</v>
      </c>
      <c r="I36" s="6" t="s">
        <v>13</v>
      </c>
      <c r="J36" t="str">
        <f t="shared" si="1"/>
        <v>N</v>
      </c>
      <c r="K36" s="48">
        <f t="shared" si="2"/>
        <v>5.8375634517766499E-2</v>
      </c>
      <c r="L36" t="str">
        <f t="shared" si="3"/>
        <v>Y</v>
      </c>
    </row>
    <row r="37" spans="1:12" x14ac:dyDescent="0.2">
      <c r="A37" s="5">
        <f t="shared" si="0"/>
        <v>36</v>
      </c>
      <c r="B37" s="6" t="s">
        <v>15</v>
      </c>
      <c r="C37" s="6" t="s">
        <v>13</v>
      </c>
      <c r="D37" s="7">
        <v>0</v>
      </c>
      <c r="E37" s="7">
        <v>69</v>
      </c>
      <c r="F37" s="7">
        <v>22</v>
      </c>
      <c r="G37" s="8">
        <v>9.0060000000000002</v>
      </c>
      <c r="H37" s="9">
        <v>30908.591999999997</v>
      </c>
      <c r="I37" s="6" t="s">
        <v>13</v>
      </c>
      <c r="J37" t="str">
        <f t="shared" si="1"/>
        <v>Y</v>
      </c>
      <c r="K37" s="48">
        <f t="shared" si="2"/>
        <v>0.3188405797101449</v>
      </c>
      <c r="L37" t="str">
        <f t="shared" si="3"/>
        <v>N</v>
      </c>
    </row>
    <row r="38" spans="1:12" x14ac:dyDescent="0.2">
      <c r="A38" s="5">
        <f t="shared" si="0"/>
        <v>37</v>
      </c>
      <c r="B38" s="6" t="s">
        <v>15</v>
      </c>
      <c r="C38" s="6" t="s">
        <v>13</v>
      </c>
      <c r="D38" s="7">
        <v>246</v>
      </c>
      <c r="E38" s="7">
        <v>1044</v>
      </c>
      <c r="F38" s="7">
        <v>33</v>
      </c>
      <c r="G38" s="8">
        <v>9.0154999999999994</v>
      </c>
      <c r="H38" s="9">
        <v>46411.794000000002</v>
      </c>
      <c r="I38" s="6" t="s">
        <v>13</v>
      </c>
      <c r="J38" t="str">
        <f t="shared" si="1"/>
        <v>N</v>
      </c>
      <c r="K38" s="48">
        <f t="shared" si="2"/>
        <v>3.1609195402298854E-2</v>
      </c>
      <c r="L38" t="str">
        <f t="shared" si="3"/>
        <v>Y</v>
      </c>
    </row>
    <row r="39" spans="1:12" x14ac:dyDescent="0.2">
      <c r="A39" s="5">
        <f t="shared" si="0"/>
        <v>38</v>
      </c>
      <c r="B39" s="6" t="s">
        <v>12</v>
      </c>
      <c r="C39" s="6" t="s">
        <v>13</v>
      </c>
      <c r="D39" s="7">
        <v>0</v>
      </c>
      <c r="E39" s="7">
        <v>1685</v>
      </c>
      <c r="F39" s="7">
        <v>84</v>
      </c>
      <c r="G39" s="8">
        <v>9.0534999999999997</v>
      </c>
      <c r="H39" s="9">
        <v>146014.848</v>
      </c>
      <c r="I39" s="6" t="s">
        <v>13</v>
      </c>
      <c r="J39" t="str">
        <f t="shared" si="1"/>
        <v>Y</v>
      </c>
      <c r="K39" s="48">
        <f t="shared" si="2"/>
        <v>4.9851632047477744E-2</v>
      </c>
      <c r="L39" t="str">
        <f t="shared" si="3"/>
        <v>Y</v>
      </c>
    </row>
    <row r="40" spans="1:12" x14ac:dyDescent="0.2">
      <c r="A40" s="5">
        <f t="shared" si="0"/>
        <v>39</v>
      </c>
      <c r="B40" s="6" t="s">
        <v>15</v>
      </c>
      <c r="C40" s="6" t="s">
        <v>13</v>
      </c>
      <c r="D40" s="7">
        <v>2</v>
      </c>
      <c r="E40" s="7">
        <v>169</v>
      </c>
      <c r="F40" s="7">
        <v>10</v>
      </c>
      <c r="G40" s="8">
        <v>9.1105</v>
      </c>
      <c r="H40" s="9">
        <v>14212.38</v>
      </c>
      <c r="I40" s="6" t="s">
        <v>13</v>
      </c>
      <c r="J40" t="str">
        <f t="shared" si="1"/>
        <v>N</v>
      </c>
      <c r="K40" s="48">
        <f t="shared" si="2"/>
        <v>5.9171597633136092E-2</v>
      </c>
      <c r="L40" t="str">
        <f t="shared" si="3"/>
        <v>N</v>
      </c>
    </row>
    <row r="41" spans="1:12" x14ac:dyDescent="0.2">
      <c r="A41" s="5">
        <f t="shared" si="0"/>
        <v>40</v>
      </c>
      <c r="B41" s="6" t="s">
        <v>15</v>
      </c>
      <c r="C41" s="6" t="s">
        <v>13</v>
      </c>
      <c r="D41" s="7">
        <v>41</v>
      </c>
      <c r="E41" s="7">
        <v>420</v>
      </c>
      <c r="F41" s="7">
        <v>29</v>
      </c>
      <c r="G41" s="8">
        <v>9.2054999999999989</v>
      </c>
      <c r="H41" s="9">
        <v>41645.681999999986</v>
      </c>
      <c r="I41" s="6" t="s">
        <v>13</v>
      </c>
      <c r="J41" t="str">
        <f t="shared" si="1"/>
        <v>N</v>
      </c>
      <c r="K41" s="48">
        <f t="shared" si="2"/>
        <v>6.9047619047619052E-2</v>
      </c>
      <c r="L41" t="str">
        <f t="shared" si="3"/>
        <v>N</v>
      </c>
    </row>
    <row r="42" spans="1:12" x14ac:dyDescent="0.2">
      <c r="A42" s="5">
        <f t="shared" si="0"/>
        <v>41</v>
      </c>
      <c r="B42" s="6" t="s">
        <v>12</v>
      </c>
      <c r="C42" s="6" t="s">
        <v>13</v>
      </c>
      <c r="D42" s="7">
        <v>0</v>
      </c>
      <c r="E42" s="7">
        <v>962</v>
      </c>
      <c r="F42" s="7">
        <v>87</v>
      </c>
      <c r="G42" s="8">
        <v>9.2909999999999986</v>
      </c>
      <c r="H42" s="9">
        <v>155196.86399999997</v>
      </c>
      <c r="I42" s="6" t="s">
        <v>13</v>
      </c>
      <c r="J42" t="str">
        <f t="shared" si="1"/>
        <v>Y</v>
      </c>
      <c r="K42" s="48">
        <f t="shared" si="2"/>
        <v>9.0436590436590442E-2</v>
      </c>
      <c r="L42" t="str">
        <f t="shared" si="3"/>
        <v>N</v>
      </c>
    </row>
    <row r="43" spans="1:12" x14ac:dyDescent="0.2">
      <c r="A43" s="5">
        <f t="shared" si="0"/>
        <v>42</v>
      </c>
      <c r="B43" s="6" t="s">
        <v>14</v>
      </c>
      <c r="C43" s="6" t="s">
        <v>16</v>
      </c>
      <c r="D43" s="7">
        <v>0</v>
      </c>
      <c r="E43" s="7">
        <v>0</v>
      </c>
      <c r="F43" s="7">
        <v>0</v>
      </c>
      <c r="G43" s="8">
        <v>9.3290000000000006</v>
      </c>
      <c r="H43" s="9">
        <v>42500</v>
      </c>
      <c r="I43" s="6" t="s">
        <v>16</v>
      </c>
      <c r="J43" t="str">
        <f t="shared" si="1"/>
        <v>Y</v>
      </c>
      <c r="K43" s="48" t="str">
        <f t="shared" si="2"/>
        <v xml:space="preserve"> </v>
      </c>
      <c r="L43" t="str">
        <f t="shared" si="3"/>
        <v>N</v>
      </c>
    </row>
    <row r="44" spans="1:12" x14ac:dyDescent="0.2">
      <c r="A44" s="5">
        <f t="shared" si="0"/>
        <v>43</v>
      </c>
      <c r="B44" s="6" t="s">
        <v>14</v>
      </c>
      <c r="C44" s="6" t="s">
        <v>16</v>
      </c>
      <c r="D44" s="7">
        <v>0</v>
      </c>
      <c r="E44" s="7">
        <v>0</v>
      </c>
      <c r="F44" s="7">
        <v>0</v>
      </c>
      <c r="G44" s="8">
        <v>9.3290000000000006</v>
      </c>
      <c r="H44" s="9">
        <v>43000</v>
      </c>
      <c r="I44" s="6" t="s">
        <v>16</v>
      </c>
      <c r="J44" t="str">
        <f t="shared" si="1"/>
        <v>Y</v>
      </c>
      <c r="K44" s="48" t="str">
        <f t="shared" si="2"/>
        <v xml:space="preserve"> </v>
      </c>
      <c r="L44" t="str">
        <f t="shared" si="3"/>
        <v>N</v>
      </c>
    </row>
    <row r="45" spans="1:12" x14ac:dyDescent="0.2">
      <c r="A45" s="5">
        <f t="shared" si="0"/>
        <v>44</v>
      </c>
      <c r="B45" s="6" t="s">
        <v>14</v>
      </c>
      <c r="C45" s="6" t="s">
        <v>13</v>
      </c>
      <c r="D45" s="7">
        <v>27</v>
      </c>
      <c r="E45" s="7">
        <v>2528</v>
      </c>
      <c r="F45" s="7">
        <v>0</v>
      </c>
      <c r="G45" s="8">
        <v>9.3290000000000006</v>
      </c>
      <c r="H45" s="9">
        <v>43500</v>
      </c>
      <c r="I45" s="6" t="s">
        <v>13</v>
      </c>
      <c r="J45" t="str">
        <f t="shared" si="1"/>
        <v>N</v>
      </c>
      <c r="K45" s="48" t="str">
        <f t="shared" si="2"/>
        <v xml:space="preserve"> </v>
      </c>
      <c r="L45" t="str">
        <f t="shared" si="3"/>
        <v>N</v>
      </c>
    </row>
    <row r="46" spans="1:12" x14ac:dyDescent="0.2">
      <c r="A46" s="5">
        <f t="shared" si="0"/>
        <v>45</v>
      </c>
      <c r="B46" s="6" t="s">
        <v>12</v>
      </c>
      <c r="C46" s="6" t="s">
        <v>16</v>
      </c>
      <c r="D46" s="7">
        <v>0</v>
      </c>
      <c r="E46" s="7">
        <v>0</v>
      </c>
      <c r="F46" s="7">
        <v>0</v>
      </c>
      <c r="G46" s="8">
        <v>9.3290000000000006</v>
      </c>
      <c r="H46" s="9">
        <v>44000</v>
      </c>
      <c r="I46" s="6" t="s">
        <v>16</v>
      </c>
      <c r="J46" t="str">
        <f t="shared" si="1"/>
        <v>Y</v>
      </c>
      <c r="K46" s="48" t="str">
        <f t="shared" si="2"/>
        <v xml:space="preserve"> </v>
      </c>
      <c r="L46" t="str">
        <f t="shared" si="3"/>
        <v>N</v>
      </c>
    </row>
    <row r="47" spans="1:12" x14ac:dyDescent="0.2">
      <c r="A47" s="5">
        <f t="shared" si="0"/>
        <v>46</v>
      </c>
      <c r="B47" s="6" t="s">
        <v>15</v>
      </c>
      <c r="C47" s="6" t="s">
        <v>13</v>
      </c>
      <c r="D47" s="7">
        <v>26</v>
      </c>
      <c r="E47" s="7">
        <v>873</v>
      </c>
      <c r="F47" s="7">
        <v>59</v>
      </c>
      <c r="G47" s="8">
        <v>9.386000000000001</v>
      </c>
      <c r="H47" s="9">
        <v>86388.744000000006</v>
      </c>
      <c r="I47" s="6" t="s">
        <v>13</v>
      </c>
      <c r="J47" t="str">
        <f t="shared" si="1"/>
        <v>N</v>
      </c>
      <c r="K47" s="48">
        <f t="shared" si="2"/>
        <v>6.7583046964490259E-2</v>
      </c>
      <c r="L47" t="str">
        <f t="shared" si="3"/>
        <v>N</v>
      </c>
    </row>
    <row r="48" spans="1:12" x14ac:dyDescent="0.2">
      <c r="A48" s="5">
        <f t="shared" si="0"/>
        <v>47</v>
      </c>
      <c r="B48" s="6" t="s">
        <v>15</v>
      </c>
      <c r="C48" s="6" t="s">
        <v>13</v>
      </c>
      <c r="D48" s="7">
        <v>1</v>
      </c>
      <c r="E48" s="7">
        <v>397</v>
      </c>
      <c r="F48" s="7">
        <v>20</v>
      </c>
      <c r="G48" s="8">
        <v>9.7754999999999992</v>
      </c>
      <c r="H48" s="9">
        <v>30499.559999999998</v>
      </c>
      <c r="I48" s="6" t="s">
        <v>13</v>
      </c>
      <c r="J48" t="str">
        <f t="shared" si="1"/>
        <v>N</v>
      </c>
      <c r="K48" s="48">
        <f t="shared" si="2"/>
        <v>5.0377833753148617E-2</v>
      </c>
      <c r="L48" t="str">
        <f t="shared" si="3"/>
        <v>N</v>
      </c>
    </row>
    <row r="49" spans="1:12" x14ac:dyDescent="0.2">
      <c r="A49" s="5">
        <f t="shared" si="0"/>
        <v>48</v>
      </c>
      <c r="B49" s="6" t="s">
        <v>14</v>
      </c>
      <c r="C49" s="6" t="s">
        <v>13</v>
      </c>
      <c r="D49" s="7">
        <v>64</v>
      </c>
      <c r="E49" s="7">
        <v>1166</v>
      </c>
      <c r="F49" s="7">
        <v>97</v>
      </c>
      <c r="G49" s="8">
        <v>10.022500000000001</v>
      </c>
      <c r="H49" s="9">
        <v>239156.89500000002</v>
      </c>
      <c r="I49" s="6" t="s">
        <v>13</v>
      </c>
      <c r="J49" t="str">
        <f t="shared" si="1"/>
        <v>N</v>
      </c>
      <c r="K49" s="48">
        <f t="shared" si="2"/>
        <v>8.3190394511149235E-2</v>
      </c>
      <c r="L49" t="str">
        <f t="shared" si="3"/>
        <v>N</v>
      </c>
    </row>
    <row r="50" spans="1:12" x14ac:dyDescent="0.2">
      <c r="A50" s="5">
        <f t="shared" si="0"/>
        <v>49</v>
      </c>
      <c r="B50" s="6" t="s">
        <v>15</v>
      </c>
      <c r="C50" s="6" t="s">
        <v>13</v>
      </c>
      <c r="D50" s="7">
        <v>19</v>
      </c>
      <c r="E50" s="7">
        <v>477</v>
      </c>
      <c r="F50" s="7">
        <v>17</v>
      </c>
      <c r="G50" s="8">
        <v>10.183999999999999</v>
      </c>
      <c r="H50" s="9">
        <v>27007.968000000001</v>
      </c>
      <c r="I50" s="6" t="s">
        <v>13</v>
      </c>
      <c r="J50" t="str">
        <f t="shared" si="1"/>
        <v>N</v>
      </c>
      <c r="K50" s="48">
        <f t="shared" si="2"/>
        <v>3.5639412997903561E-2</v>
      </c>
      <c r="L50" t="str">
        <f t="shared" si="3"/>
        <v>N</v>
      </c>
    </row>
    <row r="51" spans="1:12" x14ac:dyDescent="0.2">
      <c r="A51" s="5">
        <f t="shared" si="0"/>
        <v>50</v>
      </c>
      <c r="B51" s="6" t="s">
        <v>15</v>
      </c>
      <c r="C51" s="6" t="s">
        <v>13</v>
      </c>
      <c r="D51" s="7">
        <v>16</v>
      </c>
      <c r="E51" s="7">
        <v>522</v>
      </c>
      <c r="F51" s="7">
        <v>23</v>
      </c>
      <c r="G51" s="8">
        <v>10.250499999999999</v>
      </c>
      <c r="H51" s="9">
        <v>36778.793999999994</v>
      </c>
      <c r="I51" s="6" t="s">
        <v>13</v>
      </c>
      <c r="J51" t="str">
        <f t="shared" si="1"/>
        <v>N</v>
      </c>
      <c r="K51" s="48">
        <f t="shared" si="2"/>
        <v>4.4061302681992334E-2</v>
      </c>
      <c r="L51" t="str">
        <f t="shared" si="3"/>
        <v>Y</v>
      </c>
    </row>
    <row r="52" spans="1:12" x14ac:dyDescent="0.2">
      <c r="A52" s="5">
        <f t="shared" si="0"/>
        <v>51</v>
      </c>
      <c r="B52" s="6" t="s">
        <v>15</v>
      </c>
      <c r="C52" s="6" t="s">
        <v>13</v>
      </c>
      <c r="D52" s="7">
        <v>184</v>
      </c>
      <c r="E52" s="7">
        <v>1115</v>
      </c>
      <c r="F52" s="7">
        <v>31</v>
      </c>
      <c r="G52" s="8">
        <v>10.3645</v>
      </c>
      <c r="H52" s="9">
        <v>50122.722000000002</v>
      </c>
      <c r="I52" s="6" t="s">
        <v>13</v>
      </c>
      <c r="J52" t="str">
        <f t="shared" si="1"/>
        <v>N</v>
      </c>
      <c r="K52" s="48">
        <f t="shared" si="2"/>
        <v>2.780269058295964E-2</v>
      </c>
      <c r="L52" t="str">
        <f t="shared" si="3"/>
        <v>Y</v>
      </c>
    </row>
    <row r="53" spans="1:12" x14ac:dyDescent="0.2">
      <c r="A53" s="5">
        <f t="shared" si="0"/>
        <v>52</v>
      </c>
      <c r="B53" s="6" t="s">
        <v>15</v>
      </c>
      <c r="C53" s="6" t="s">
        <v>13</v>
      </c>
      <c r="D53" s="7">
        <v>91</v>
      </c>
      <c r="E53" s="7">
        <v>829</v>
      </c>
      <c r="F53" s="7">
        <v>45</v>
      </c>
      <c r="G53" s="8">
        <v>10.412000000000001</v>
      </c>
      <c r="H53" s="9">
        <v>73092.240000000005</v>
      </c>
      <c r="I53" s="6" t="s">
        <v>13</v>
      </c>
      <c r="J53" t="str">
        <f t="shared" si="1"/>
        <v>N</v>
      </c>
      <c r="K53" s="48">
        <f t="shared" si="2"/>
        <v>5.4282267792521106E-2</v>
      </c>
      <c r="L53" t="str">
        <f t="shared" si="3"/>
        <v>Y</v>
      </c>
    </row>
    <row r="54" spans="1:12" x14ac:dyDescent="0.2">
      <c r="A54" s="5">
        <f t="shared" si="0"/>
        <v>53</v>
      </c>
      <c r="B54" s="6" t="s">
        <v>12</v>
      </c>
      <c r="C54" s="6" t="s">
        <v>13</v>
      </c>
      <c r="D54" s="7">
        <v>89</v>
      </c>
      <c r="E54" s="7">
        <v>1463</v>
      </c>
      <c r="F54" s="7">
        <v>60</v>
      </c>
      <c r="G54" s="8">
        <v>10.430999999999999</v>
      </c>
      <c r="H54" s="9">
        <v>120165.12</v>
      </c>
      <c r="I54" s="6" t="s">
        <v>13</v>
      </c>
      <c r="J54" t="str">
        <f t="shared" si="1"/>
        <v>N</v>
      </c>
      <c r="K54" s="48">
        <f t="shared" si="2"/>
        <v>4.1011619958988381E-2</v>
      </c>
      <c r="L54" t="str">
        <f t="shared" si="3"/>
        <v>Y</v>
      </c>
    </row>
    <row r="55" spans="1:12" x14ac:dyDescent="0.2">
      <c r="A55" s="5">
        <f t="shared" si="0"/>
        <v>54</v>
      </c>
      <c r="B55" s="6" t="s">
        <v>15</v>
      </c>
      <c r="C55" s="6" t="s">
        <v>13</v>
      </c>
      <c r="D55" s="7">
        <v>0</v>
      </c>
      <c r="E55" s="7">
        <v>872</v>
      </c>
      <c r="F55" s="7">
        <v>14</v>
      </c>
      <c r="G55" s="8">
        <v>10.459499999999998</v>
      </c>
      <c r="H55" s="9">
        <v>22843.547999999995</v>
      </c>
      <c r="I55" s="6" t="s">
        <v>13</v>
      </c>
      <c r="J55" t="str">
        <f t="shared" si="1"/>
        <v>Y</v>
      </c>
      <c r="K55" s="48">
        <f t="shared" si="2"/>
        <v>1.6055045871559634E-2</v>
      </c>
      <c r="L55" t="str">
        <f t="shared" si="3"/>
        <v>Y</v>
      </c>
    </row>
    <row r="56" spans="1:12" x14ac:dyDescent="0.2">
      <c r="A56" s="5">
        <f t="shared" si="0"/>
        <v>55</v>
      </c>
      <c r="B56" s="6" t="s">
        <v>15</v>
      </c>
      <c r="C56" s="6" t="s">
        <v>13</v>
      </c>
      <c r="D56" s="7">
        <v>32</v>
      </c>
      <c r="E56" s="7">
        <v>756</v>
      </c>
      <c r="F56" s="7">
        <v>32</v>
      </c>
      <c r="G56" s="8">
        <v>10.478499999999999</v>
      </c>
      <c r="H56" s="9">
        <v>52308.671999999999</v>
      </c>
      <c r="I56" s="6" t="s">
        <v>13</v>
      </c>
      <c r="J56" t="str">
        <f t="shared" si="1"/>
        <v>N</v>
      </c>
      <c r="K56" s="48">
        <f t="shared" si="2"/>
        <v>4.2328042328042326E-2</v>
      </c>
      <c r="L56" t="str">
        <f t="shared" si="3"/>
        <v>Y</v>
      </c>
    </row>
    <row r="57" spans="1:12" x14ac:dyDescent="0.2">
      <c r="A57" s="5">
        <f t="shared" si="0"/>
        <v>56</v>
      </c>
      <c r="B57" s="6" t="s">
        <v>15</v>
      </c>
      <c r="C57" s="6" t="s">
        <v>13</v>
      </c>
      <c r="D57" s="7">
        <v>153</v>
      </c>
      <c r="E57" s="7">
        <v>421</v>
      </c>
      <c r="F57" s="7">
        <v>16</v>
      </c>
      <c r="G57" s="8">
        <v>10.563999999999998</v>
      </c>
      <c r="H57" s="9">
        <v>26367.743999999995</v>
      </c>
      <c r="I57" s="6" t="s">
        <v>13</v>
      </c>
      <c r="J57" t="str">
        <f t="shared" si="1"/>
        <v>N</v>
      </c>
      <c r="K57" s="48">
        <f t="shared" si="2"/>
        <v>3.800475059382423E-2</v>
      </c>
      <c r="L57" t="str">
        <f t="shared" si="3"/>
        <v>N</v>
      </c>
    </row>
    <row r="58" spans="1:12" x14ac:dyDescent="0.2">
      <c r="A58" s="5">
        <f t="shared" si="0"/>
        <v>57</v>
      </c>
      <c r="B58" s="6" t="s">
        <v>15</v>
      </c>
      <c r="C58" s="6" t="s">
        <v>13</v>
      </c>
      <c r="D58" s="7">
        <v>10</v>
      </c>
      <c r="E58" s="7">
        <v>822</v>
      </c>
      <c r="F58" s="7">
        <v>26</v>
      </c>
      <c r="G58" s="8">
        <v>10.659000000000001</v>
      </c>
      <c r="H58" s="9">
        <v>43232.904000000002</v>
      </c>
      <c r="I58" s="6" t="s">
        <v>13</v>
      </c>
      <c r="J58" t="str">
        <f t="shared" si="1"/>
        <v>N</v>
      </c>
      <c r="K58" s="48">
        <f t="shared" si="2"/>
        <v>3.1630170316301706E-2</v>
      </c>
      <c r="L58" t="str">
        <f t="shared" si="3"/>
        <v>Y</v>
      </c>
    </row>
    <row r="59" spans="1:12" x14ac:dyDescent="0.2">
      <c r="A59" s="5">
        <f t="shared" si="0"/>
        <v>58</v>
      </c>
      <c r="B59" s="6" t="s">
        <v>15</v>
      </c>
      <c r="C59" s="6" t="s">
        <v>13</v>
      </c>
      <c r="D59" s="7">
        <v>0</v>
      </c>
      <c r="E59" s="7">
        <v>404</v>
      </c>
      <c r="F59" s="7">
        <v>37</v>
      </c>
      <c r="G59" s="8">
        <v>10.849</v>
      </c>
      <c r="H59" s="9">
        <v>62620.427999999993</v>
      </c>
      <c r="I59" s="6" t="s">
        <v>13</v>
      </c>
      <c r="J59" t="str">
        <f t="shared" si="1"/>
        <v>Y</v>
      </c>
      <c r="K59" s="48">
        <f t="shared" si="2"/>
        <v>9.1584158415841582E-2</v>
      </c>
      <c r="L59" t="str">
        <f t="shared" si="3"/>
        <v>N</v>
      </c>
    </row>
    <row r="60" spans="1:12" x14ac:dyDescent="0.2">
      <c r="A60" s="5">
        <f t="shared" si="0"/>
        <v>59</v>
      </c>
      <c r="B60" s="6" t="s">
        <v>12</v>
      </c>
      <c r="C60" s="6" t="s">
        <v>16</v>
      </c>
      <c r="D60" s="7">
        <v>0</v>
      </c>
      <c r="E60" s="7">
        <v>0</v>
      </c>
      <c r="F60" s="7">
        <v>0</v>
      </c>
      <c r="G60" s="8">
        <v>10.858499999999999</v>
      </c>
      <c r="H60" s="9">
        <v>51000</v>
      </c>
      <c r="I60" s="6" t="s">
        <v>16</v>
      </c>
      <c r="J60" t="str">
        <f t="shared" si="1"/>
        <v>Y</v>
      </c>
      <c r="K60" s="48" t="str">
        <f t="shared" si="2"/>
        <v xml:space="preserve"> </v>
      </c>
      <c r="L60" t="str">
        <f t="shared" si="3"/>
        <v>N</v>
      </c>
    </row>
    <row r="61" spans="1:12" x14ac:dyDescent="0.2">
      <c r="A61" s="5">
        <f t="shared" si="0"/>
        <v>60</v>
      </c>
      <c r="B61" s="6" t="s">
        <v>12</v>
      </c>
      <c r="C61" s="6" t="s">
        <v>13</v>
      </c>
      <c r="D61" s="7">
        <v>0</v>
      </c>
      <c r="E61" s="7">
        <v>0</v>
      </c>
      <c r="F61" s="7">
        <v>0</v>
      </c>
      <c r="G61" s="8">
        <v>10.858499999999999</v>
      </c>
      <c r="H61" s="9">
        <v>51500</v>
      </c>
      <c r="I61" s="6" t="s">
        <v>13</v>
      </c>
      <c r="J61" t="str">
        <f t="shared" si="1"/>
        <v>Y</v>
      </c>
      <c r="K61" s="48" t="str">
        <f t="shared" si="2"/>
        <v xml:space="preserve"> </v>
      </c>
      <c r="L61" t="str">
        <f t="shared" si="3"/>
        <v>N</v>
      </c>
    </row>
    <row r="62" spans="1:12" x14ac:dyDescent="0.2">
      <c r="A62" s="5">
        <f t="shared" si="0"/>
        <v>61</v>
      </c>
      <c r="B62" s="6" t="s">
        <v>15</v>
      </c>
      <c r="C62" s="6" t="s">
        <v>16</v>
      </c>
      <c r="D62" s="7">
        <v>0</v>
      </c>
      <c r="E62" s="7">
        <v>0</v>
      </c>
      <c r="F62" s="7">
        <v>0</v>
      </c>
      <c r="G62" s="8">
        <v>10.858499999999999</v>
      </c>
      <c r="H62" s="9">
        <v>52000</v>
      </c>
      <c r="I62" s="6" t="s">
        <v>16</v>
      </c>
      <c r="J62" t="str">
        <f t="shared" si="1"/>
        <v>Y</v>
      </c>
      <c r="K62" s="48" t="str">
        <f t="shared" si="2"/>
        <v xml:space="preserve"> </v>
      </c>
      <c r="L62" t="str">
        <f t="shared" si="3"/>
        <v>N</v>
      </c>
    </row>
    <row r="63" spans="1:12" x14ac:dyDescent="0.2">
      <c r="A63" s="5">
        <f t="shared" si="0"/>
        <v>62</v>
      </c>
      <c r="B63" s="6" t="s">
        <v>15</v>
      </c>
      <c r="C63" s="6" t="s">
        <v>16</v>
      </c>
      <c r="D63" s="7">
        <v>0</v>
      </c>
      <c r="E63" s="7">
        <v>0</v>
      </c>
      <c r="F63" s="7">
        <v>0</v>
      </c>
      <c r="G63" s="8">
        <v>10.858499999999999</v>
      </c>
      <c r="H63" s="9">
        <v>52500</v>
      </c>
      <c r="I63" s="6" t="s">
        <v>16</v>
      </c>
      <c r="J63" t="str">
        <f t="shared" si="1"/>
        <v>Y</v>
      </c>
      <c r="K63" s="48" t="str">
        <f t="shared" si="2"/>
        <v xml:space="preserve"> </v>
      </c>
      <c r="L63" t="str">
        <f t="shared" si="3"/>
        <v>N</v>
      </c>
    </row>
    <row r="64" spans="1:12" x14ac:dyDescent="0.2">
      <c r="A64" s="5">
        <f t="shared" si="0"/>
        <v>63</v>
      </c>
      <c r="B64" s="6" t="s">
        <v>15</v>
      </c>
      <c r="C64" s="6" t="s">
        <v>13</v>
      </c>
      <c r="D64" s="7">
        <v>0</v>
      </c>
      <c r="E64" s="7">
        <v>709</v>
      </c>
      <c r="F64" s="7">
        <v>32</v>
      </c>
      <c r="G64" s="8">
        <v>10.867999999999999</v>
      </c>
      <c r="H64" s="9">
        <v>54253.055999999997</v>
      </c>
      <c r="I64" s="6" t="s">
        <v>13</v>
      </c>
      <c r="J64" t="str">
        <f t="shared" si="1"/>
        <v>Y</v>
      </c>
      <c r="K64" s="48">
        <f t="shared" si="2"/>
        <v>4.5133991537376586E-2</v>
      </c>
      <c r="L64" t="str">
        <f t="shared" si="3"/>
        <v>Y</v>
      </c>
    </row>
    <row r="65" spans="1:12" x14ac:dyDescent="0.2">
      <c r="A65" s="5">
        <f t="shared" si="0"/>
        <v>64</v>
      </c>
      <c r="B65" s="6" t="s">
        <v>15</v>
      </c>
      <c r="C65" s="6" t="s">
        <v>13</v>
      </c>
      <c r="D65" s="7">
        <v>22</v>
      </c>
      <c r="E65" s="7">
        <v>231</v>
      </c>
      <c r="F65" s="7">
        <v>12</v>
      </c>
      <c r="G65" s="8">
        <v>10.8775</v>
      </c>
      <c r="H65" s="9">
        <v>20362.68</v>
      </c>
      <c r="I65" s="6" t="s">
        <v>13</v>
      </c>
      <c r="J65" t="str">
        <f t="shared" si="1"/>
        <v>N</v>
      </c>
      <c r="K65" s="48">
        <f t="shared" si="2"/>
        <v>5.1948051948051951E-2</v>
      </c>
      <c r="L65" t="str">
        <f t="shared" si="3"/>
        <v>N</v>
      </c>
    </row>
    <row r="66" spans="1:12" x14ac:dyDescent="0.2">
      <c r="A66" s="5">
        <f t="shared" si="0"/>
        <v>65</v>
      </c>
      <c r="B66" s="6" t="s">
        <v>12</v>
      </c>
      <c r="C66" s="6" t="s">
        <v>13</v>
      </c>
      <c r="D66" s="7">
        <v>0</v>
      </c>
      <c r="E66" s="7">
        <v>1646</v>
      </c>
      <c r="F66" s="7">
        <v>38</v>
      </c>
      <c r="G66" s="8">
        <v>11.000999999999999</v>
      </c>
      <c r="H66" s="9">
        <v>80263.296000000002</v>
      </c>
      <c r="I66" s="6" t="s">
        <v>13</v>
      </c>
      <c r="J66" t="str">
        <f t="shared" si="1"/>
        <v>Y</v>
      </c>
      <c r="K66" s="48">
        <f t="shared" si="2"/>
        <v>2.3086269744835967E-2</v>
      </c>
      <c r="L66" t="str">
        <f t="shared" si="3"/>
        <v>Y</v>
      </c>
    </row>
    <row r="67" spans="1:12" x14ac:dyDescent="0.2">
      <c r="A67" s="5">
        <f t="shared" ref="A67:A101" si="4">+A66+1</f>
        <v>66</v>
      </c>
      <c r="B67" s="6" t="s">
        <v>12</v>
      </c>
      <c r="C67" s="6" t="s">
        <v>13</v>
      </c>
      <c r="D67" s="7">
        <v>7</v>
      </c>
      <c r="E67" s="7">
        <v>156</v>
      </c>
      <c r="F67" s="7">
        <v>34</v>
      </c>
      <c r="G67" s="8">
        <v>11.010499999999999</v>
      </c>
      <c r="H67" s="9">
        <v>71876.543999999994</v>
      </c>
      <c r="I67" s="6" t="s">
        <v>13</v>
      </c>
      <c r="J67" t="str">
        <f t="shared" ref="J67:J101" si="5">IF(D67=0,"Y","N")</f>
        <v>N</v>
      </c>
      <c r="K67" s="48">
        <f t="shared" ref="K67:K101" si="6">IF(F67=0," ",F67/E67)</f>
        <v>0.21794871794871795</v>
      </c>
      <c r="L67" t="str">
        <f t="shared" ref="L67:L101" si="7">IF(AND(E67&gt;=500,K67&lt;0.06),"Y","N")</f>
        <v>N</v>
      </c>
    </row>
    <row r="68" spans="1:12" x14ac:dyDescent="0.2">
      <c r="A68" s="5">
        <f t="shared" si="4"/>
        <v>67</v>
      </c>
      <c r="B68" s="6" t="s">
        <v>15</v>
      </c>
      <c r="C68" s="6" t="s">
        <v>13</v>
      </c>
      <c r="D68" s="7">
        <v>233</v>
      </c>
      <c r="E68" s="7">
        <v>861</v>
      </c>
      <c r="F68" s="7">
        <v>27</v>
      </c>
      <c r="G68" s="8">
        <v>11.352499999999999</v>
      </c>
      <c r="H68" s="9">
        <v>47816.729999999996</v>
      </c>
      <c r="I68" s="6" t="s">
        <v>13</v>
      </c>
      <c r="J68" t="str">
        <f t="shared" si="5"/>
        <v>N</v>
      </c>
      <c r="K68" s="48">
        <f t="shared" si="6"/>
        <v>3.1358885017421602E-2</v>
      </c>
      <c r="L68" t="str">
        <f t="shared" si="7"/>
        <v>Y</v>
      </c>
    </row>
    <row r="69" spans="1:12" x14ac:dyDescent="0.2">
      <c r="A69" s="5">
        <f t="shared" si="4"/>
        <v>68</v>
      </c>
      <c r="B69" s="6" t="s">
        <v>15</v>
      </c>
      <c r="C69" s="6" t="s">
        <v>13</v>
      </c>
      <c r="D69" s="7">
        <v>0</v>
      </c>
      <c r="E69" s="7">
        <v>717</v>
      </c>
      <c r="F69" s="7">
        <v>20</v>
      </c>
      <c r="G69" s="8">
        <v>11.4095</v>
      </c>
      <c r="H69" s="9">
        <v>35597.64</v>
      </c>
      <c r="I69" s="6" t="s">
        <v>13</v>
      </c>
      <c r="J69" t="str">
        <f t="shared" si="5"/>
        <v>Y</v>
      </c>
      <c r="K69" s="48">
        <f t="shared" si="6"/>
        <v>2.7894002789400279E-2</v>
      </c>
      <c r="L69" t="str">
        <f t="shared" si="7"/>
        <v>Y</v>
      </c>
    </row>
    <row r="70" spans="1:12" x14ac:dyDescent="0.2">
      <c r="A70" s="5">
        <f t="shared" si="4"/>
        <v>69</v>
      </c>
      <c r="B70" s="6" t="s">
        <v>15</v>
      </c>
      <c r="C70" s="6" t="s">
        <v>13</v>
      </c>
      <c r="D70" s="7">
        <v>8</v>
      </c>
      <c r="E70" s="7">
        <v>27</v>
      </c>
      <c r="F70" s="7">
        <v>11</v>
      </c>
      <c r="G70" s="8">
        <v>11.437999999999999</v>
      </c>
      <c r="H70" s="9">
        <v>19627.607999999997</v>
      </c>
      <c r="I70" s="6" t="s">
        <v>13</v>
      </c>
      <c r="J70" t="str">
        <f t="shared" si="5"/>
        <v>N</v>
      </c>
      <c r="K70" s="48">
        <f t="shared" si="6"/>
        <v>0.40740740740740738</v>
      </c>
      <c r="L70" t="str">
        <f t="shared" si="7"/>
        <v>N</v>
      </c>
    </row>
    <row r="71" spans="1:12" x14ac:dyDescent="0.2">
      <c r="A71" s="5">
        <f t="shared" si="4"/>
        <v>70</v>
      </c>
      <c r="B71" s="6" t="s">
        <v>14</v>
      </c>
      <c r="C71" s="6" t="s">
        <v>13</v>
      </c>
      <c r="D71" s="7">
        <v>7</v>
      </c>
      <c r="E71" s="7">
        <v>0</v>
      </c>
      <c r="F71" s="7">
        <v>0</v>
      </c>
      <c r="G71" s="8">
        <v>11.494999999999999</v>
      </c>
      <c r="H71" s="9">
        <v>56500</v>
      </c>
      <c r="I71" s="6" t="s">
        <v>13</v>
      </c>
      <c r="J71" t="str">
        <f t="shared" si="5"/>
        <v>N</v>
      </c>
      <c r="K71" s="48" t="str">
        <f t="shared" si="6"/>
        <v xml:space="preserve"> </v>
      </c>
      <c r="L71" t="str">
        <f t="shared" si="7"/>
        <v>N</v>
      </c>
    </row>
    <row r="72" spans="1:12" x14ac:dyDescent="0.2">
      <c r="A72" s="5">
        <f t="shared" si="4"/>
        <v>71</v>
      </c>
      <c r="B72" s="6" t="s">
        <v>15</v>
      </c>
      <c r="C72" s="6" t="s">
        <v>13</v>
      </c>
      <c r="D72" s="7">
        <v>40</v>
      </c>
      <c r="E72" s="7">
        <v>990</v>
      </c>
      <c r="F72" s="7">
        <v>18</v>
      </c>
      <c r="G72" s="8">
        <v>11.494999999999999</v>
      </c>
      <c r="H72" s="9">
        <v>32277.96</v>
      </c>
      <c r="I72" s="6" t="s">
        <v>13</v>
      </c>
      <c r="J72" t="str">
        <f t="shared" si="5"/>
        <v>N</v>
      </c>
      <c r="K72" s="48">
        <f t="shared" si="6"/>
        <v>1.8181818181818181E-2</v>
      </c>
      <c r="L72" t="str">
        <f t="shared" si="7"/>
        <v>Y</v>
      </c>
    </row>
    <row r="73" spans="1:12" x14ac:dyDescent="0.2">
      <c r="A73" s="5">
        <f t="shared" si="4"/>
        <v>72</v>
      </c>
      <c r="B73" s="6" t="s">
        <v>15</v>
      </c>
      <c r="C73" s="6" t="s">
        <v>13</v>
      </c>
      <c r="D73" s="7">
        <v>1</v>
      </c>
      <c r="E73" s="7">
        <v>236</v>
      </c>
      <c r="F73" s="7">
        <v>33</v>
      </c>
      <c r="G73" s="8">
        <v>11.846500000000001</v>
      </c>
      <c r="H73" s="9">
        <v>60985.782000000014</v>
      </c>
      <c r="I73" s="6" t="s">
        <v>13</v>
      </c>
      <c r="J73" t="str">
        <f t="shared" si="5"/>
        <v>N</v>
      </c>
      <c r="K73" s="48">
        <f t="shared" si="6"/>
        <v>0.13983050847457626</v>
      </c>
      <c r="L73" t="str">
        <f t="shared" si="7"/>
        <v>N</v>
      </c>
    </row>
    <row r="74" spans="1:12" x14ac:dyDescent="0.2">
      <c r="A74" s="5">
        <f t="shared" si="4"/>
        <v>73</v>
      </c>
      <c r="B74" s="6" t="s">
        <v>12</v>
      </c>
      <c r="C74" s="6" t="s">
        <v>13</v>
      </c>
      <c r="D74" s="7">
        <v>4</v>
      </c>
      <c r="E74" s="7">
        <v>176</v>
      </c>
      <c r="F74" s="7">
        <v>5</v>
      </c>
      <c r="G74" s="8">
        <v>11.912999999999998</v>
      </c>
      <c r="H74" s="9">
        <v>11436.48</v>
      </c>
      <c r="I74" s="6" t="s">
        <v>13</v>
      </c>
      <c r="J74" t="str">
        <f t="shared" si="5"/>
        <v>N</v>
      </c>
      <c r="K74" s="48">
        <f t="shared" si="6"/>
        <v>2.8409090909090908E-2</v>
      </c>
      <c r="L74" t="str">
        <f t="shared" si="7"/>
        <v>N</v>
      </c>
    </row>
    <row r="75" spans="1:12" x14ac:dyDescent="0.2">
      <c r="A75" s="5">
        <f t="shared" si="4"/>
        <v>74</v>
      </c>
      <c r="B75" s="6" t="s">
        <v>12</v>
      </c>
      <c r="C75" s="6" t="s">
        <v>13</v>
      </c>
      <c r="D75" s="7">
        <v>164</v>
      </c>
      <c r="E75" s="7">
        <v>1567</v>
      </c>
      <c r="F75" s="7">
        <v>137</v>
      </c>
      <c r="G75" s="8">
        <v>11.922499999999999</v>
      </c>
      <c r="H75" s="9">
        <v>313609.44</v>
      </c>
      <c r="I75" s="6" t="s">
        <v>13</v>
      </c>
      <c r="J75" t="str">
        <f t="shared" si="5"/>
        <v>N</v>
      </c>
      <c r="K75" s="48">
        <f t="shared" si="6"/>
        <v>8.7428206764518193E-2</v>
      </c>
      <c r="L75" t="str">
        <f t="shared" si="7"/>
        <v>N</v>
      </c>
    </row>
    <row r="76" spans="1:12" x14ac:dyDescent="0.2">
      <c r="A76" s="5">
        <f t="shared" si="4"/>
        <v>75</v>
      </c>
      <c r="B76" s="6" t="s">
        <v>15</v>
      </c>
      <c r="C76" s="6" t="s">
        <v>13</v>
      </c>
      <c r="D76" s="7">
        <v>5</v>
      </c>
      <c r="E76" s="7">
        <v>100</v>
      </c>
      <c r="F76" s="7">
        <v>11</v>
      </c>
      <c r="G76" s="8">
        <v>11.932</v>
      </c>
      <c r="H76" s="9">
        <v>20475.311999999998</v>
      </c>
      <c r="I76" s="6" t="s">
        <v>13</v>
      </c>
      <c r="J76" t="str">
        <f t="shared" si="5"/>
        <v>N</v>
      </c>
      <c r="K76" s="48">
        <f t="shared" si="6"/>
        <v>0.11</v>
      </c>
      <c r="L76" t="str">
        <f t="shared" si="7"/>
        <v>N</v>
      </c>
    </row>
    <row r="77" spans="1:12" x14ac:dyDescent="0.2">
      <c r="A77" s="5">
        <f t="shared" si="4"/>
        <v>76</v>
      </c>
      <c r="B77" s="6" t="s">
        <v>15</v>
      </c>
      <c r="C77" s="6" t="s">
        <v>13</v>
      </c>
      <c r="D77" s="7">
        <v>0</v>
      </c>
      <c r="E77" s="7">
        <v>388</v>
      </c>
      <c r="F77" s="7">
        <v>12</v>
      </c>
      <c r="G77" s="8">
        <v>12.026999999999999</v>
      </c>
      <c r="H77" s="9">
        <v>22514.543999999998</v>
      </c>
      <c r="I77" s="6" t="s">
        <v>13</v>
      </c>
      <c r="J77" t="str">
        <f t="shared" si="5"/>
        <v>Y</v>
      </c>
      <c r="K77" s="48">
        <f t="shared" si="6"/>
        <v>3.0927835051546393E-2</v>
      </c>
      <c r="L77" t="str">
        <f t="shared" si="7"/>
        <v>N</v>
      </c>
    </row>
    <row r="78" spans="1:12" x14ac:dyDescent="0.2">
      <c r="A78" s="5">
        <f t="shared" si="4"/>
        <v>77</v>
      </c>
      <c r="B78" s="6" t="s">
        <v>15</v>
      </c>
      <c r="C78" s="6" t="s">
        <v>13</v>
      </c>
      <c r="D78" s="7">
        <v>25</v>
      </c>
      <c r="E78" s="7">
        <v>672</v>
      </c>
      <c r="F78" s="7">
        <v>31</v>
      </c>
      <c r="G78" s="8">
        <v>12.169499999999999</v>
      </c>
      <c r="H78" s="9">
        <v>58851.702000000005</v>
      </c>
      <c r="I78" s="6" t="s">
        <v>13</v>
      </c>
      <c r="J78" t="str">
        <f t="shared" si="5"/>
        <v>N</v>
      </c>
      <c r="K78" s="48">
        <f t="shared" si="6"/>
        <v>4.6130952380952384E-2</v>
      </c>
      <c r="L78" t="str">
        <f t="shared" si="7"/>
        <v>Y</v>
      </c>
    </row>
    <row r="79" spans="1:12" x14ac:dyDescent="0.2">
      <c r="A79" s="5">
        <f t="shared" si="4"/>
        <v>78</v>
      </c>
      <c r="B79" s="6" t="s">
        <v>12</v>
      </c>
      <c r="C79" s="6" t="s">
        <v>13</v>
      </c>
      <c r="D79" s="7">
        <v>31</v>
      </c>
      <c r="E79" s="7">
        <v>1178</v>
      </c>
      <c r="F79" s="7">
        <v>21</v>
      </c>
      <c r="G79" s="8">
        <v>12.226499999999998</v>
      </c>
      <c r="H79" s="9">
        <v>49297.247999999985</v>
      </c>
      <c r="I79" s="6" t="s">
        <v>13</v>
      </c>
      <c r="J79" t="str">
        <f t="shared" si="5"/>
        <v>N</v>
      </c>
      <c r="K79" s="48">
        <f t="shared" si="6"/>
        <v>1.7826825127334467E-2</v>
      </c>
      <c r="L79" t="str">
        <f t="shared" si="7"/>
        <v>Y</v>
      </c>
    </row>
    <row r="80" spans="1:12" x14ac:dyDescent="0.2">
      <c r="A80" s="5">
        <f t="shared" si="4"/>
        <v>79</v>
      </c>
      <c r="B80" s="6" t="s">
        <v>15</v>
      </c>
      <c r="C80" s="6" t="s">
        <v>13</v>
      </c>
      <c r="D80" s="7">
        <v>0</v>
      </c>
      <c r="E80" s="7">
        <v>94</v>
      </c>
      <c r="F80" s="7">
        <v>3</v>
      </c>
      <c r="G80" s="8">
        <v>12.3215</v>
      </c>
      <c r="H80" s="9">
        <v>5766.4620000000004</v>
      </c>
      <c r="I80" s="6" t="s">
        <v>13</v>
      </c>
      <c r="J80" t="str">
        <f t="shared" si="5"/>
        <v>Y</v>
      </c>
      <c r="K80" s="48">
        <f t="shared" si="6"/>
        <v>3.1914893617021274E-2</v>
      </c>
      <c r="L80" t="str">
        <f t="shared" si="7"/>
        <v>N</v>
      </c>
    </row>
    <row r="81" spans="1:12" x14ac:dyDescent="0.2">
      <c r="A81" s="5">
        <f t="shared" si="4"/>
        <v>80</v>
      </c>
      <c r="B81" s="6" t="s">
        <v>12</v>
      </c>
      <c r="C81" s="6" t="s">
        <v>13</v>
      </c>
      <c r="D81" s="7">
        <v>0</v>
      </c>
      <c r="E81" s="7">
        <v>85</v>
      </c>
      <c r="F81" s="7">
        <v>13</v>
      </c>
      <c r="G81" s="8">
        <v>12.359499999999999</v>
      </c>
      <c r="H81" s="9">
        <v>30849.311999999998</v>
      </c>
      <c r="I81" s="6" t="s">
        <v>13</v>
      </c>
      <c r="J81" t="str">
        <f t="shared" si="5"/>
        <v>Y</v>
      </c>
      <c r="K81" s="48">
        <f t="shared" si="6"/>
        <v>0.15294117647058825</v>
      </c>
      <c r="L81" t="str">
        <f t="shared" si="7"/>
        <v>N</v>
      </c>
    </row>
    <row r="82" spans="1:12" x14ac:dyDescent="0.2">
      <c r="A82" s="5">
        <f t="shared" si="4"/>
        <v>81</v>
      </c>
      <c r="B82" s="6" t="s">
        <v>15</v>
      </c>
      <c r="C82" s="6" t="s">
        <v>13</v>
      </c>
      <c r="D82" s="7">
        <v>13</v>
      </c>
      <c r="E82" s="7">
        <v>246</v>
      </c>
      <c r="F82" s="7">
        <v>9</v>
      </c>
      <c r="G82" s="8">
        <v>12.359499999999999</v>
      </c>
      <c r="H82" s="9">
        <v>17352.738000000001</v>
      </c>
      <c r="I82" s="6" t="s">
        <v>13</v>
      </c>
      <c r="J82" t="str">
        <f t="shared" si="5"/>
        <v>N</v>
      </c>
      <c r="K82" s="48">
        <f t="shared" si="6"/>
        <v>3.6585365853658534E-2</v>
      </c>
      <c r="L82" t="str">
        <f t="shared" si="7"/>
        <v>N</v>
      </c>
    </row>
    <row r="83" spans="1:12" x14ac:dyDescent="0.2">
      <c r="A83" s="5">
        <f t="shared" si="4"/>
        <v>82</v>
      </c>
      <c r="B83" s="6" t="s">
        <v>15</v>
      </c>
      <c r="C83" s="6" t="s">
        <v>13</v>
      </c>
      <c r="D83" s="7">
        <v>9</v>
      </c>
      <c r="E83" s="7">
        <v>852</v>
      </c>
      <c r="F83" s="7">
        <v>38</v>
      </c>
      <c r="G83" s="8">
        <v>12.435499999999999</v>
      </c>
      <c r="H83" s="9">
        <v>73717.644</v>
      </c>
      <c r="I83" s="6" t="s">
        <v>13</v>
      </c>
      <c r="J83" t="str">
        <f t="shared" si="5"/>
        <v>N</v>
      </c>
      <c r="K83" s="48">
        <f t="shared" si="6"/>
        <v>4.4600938967136149E-2</v>
      </c>
      <c r="L83" t="str">
        <f t="shared" si="7"/>
        <v>Y</v>
      </c>
    </row>
    <row r="84" spans="1:12" x14ac:dyDescent="0.2">
      <c r="A84" s="5">
        <f t="shared" si="4"/>
        <v>83</v>
      </c>
      <c r="B84" s="6" t="s">
        <v>15</v>
      </c>
      <c r="C84" s="6" t="s">
        <v>13</v>
      </c>
      <c r="D84" s="7">
        <v>0</v>
      </c>
      <c r="E84" s="7">
        <v>238</v>
      </c>
      <c r="F84" s="7">
        <v>17</v>
      </c>
      <c r="G84" s="8">
        <v>12.435499999999999</v>
      </c>
      <c r="H84" s="9">
        <v>32978.946000000004</v>
      </c>
      <c r="I84" s="6" t="s">
        <v>13</v>
      </c>
      <c r="J84" t="str">
        <f t="shared" si="5"/>
        <v>Y</v>
      </c>
      <c r="K84" s="48">
        <f t="shared" si="6"/>
        <v>7.1428571428571425E-2</v>
      </c>
      <c r="L84" t="str">
        <f t="shared" si="7"/>
        <v>N</v>
      </c>
    </row>
    <row r="85" spans="1:12" x14ac:dyDescent="0.2">
      <c r="A85" s="5">
        <f t="shared" si="4"/>
        <v>84</v>
      </c>
      <c r="B85" s="6" t="s">
        <v>15</v>
      </c>
      <c r="C85" s="6" t="s">
        <v>13</v>
      </c>
      <c r="D85" s="7">
        <v>36</v>
      </c>
      <c r="E85" s="7">
        <v>664</v>
      </c>
      <c r="F85" s="7">
        <v>35</v>
      </c>
      <c r="G85" s="8">
        <v>12.5115</v>
      </c>
      <c r="H85" s="9">
        <v>68312.789999999994</v>
      </c>
      <c r="I85" s="6" t="s">
        <v>13</v>
      </c>
      <c r="J85" t="str">
        <f t="shared" si="5"/>
        <v>N</v>
      </c>
      <c r="K85" s="48">
        <f t="shared" si="6"/>
        <v>5.2710843373493979E-2</v>
      </c>
      <c r="L85" t="str">
        <f t="shared" si="7"/>
        <v>Y</v>
      </c>
    </row>
    <row r="86" spans="1:12" x14ac:dyDescent="0.2">
      <c r="A86" s="5">
        <f t="shared" si="4"/>
        <v>85</v>
      </c>
      <c r="B86" s="6" t="s">
        <v>15</v>
      </c>
      <c r="C86" s="6" t="s">
        <v>13</v>
      </c>
      <c r="D86" s="7">
        <v>20</v>
      </c>
      <c r="E86" s="7">
        <v>813</v>
      </c>
      <c r="F86" s="7">
        <v>19</v>
      </c>
      <c r="G86" s="8">
        <v>12.7585</v>
      </c>
      <c r="H86" s="9">
        <v>37816.194000000003</v>
      </c>
      <c r="I86" s="6" t="s">
        <v>13</v>
      </c>
      <c r="J86" t="str">
        <f t="shared" si="5"/>
        <v>N</v>
      </c>
      <c r="K86" s="48">
        <f t="shared" si="6"/>
        <v>2.3370233702337023E-2</v>
      </c>
      <c r="L86" t="str">
        <f t="shared" si="7"/>
        <v>Y</v>
      </c>
    </row>
    <row r="87" spans="1:12" x14ac:dyDescent="0.2">
      <c r="A87" s="5">
        <f t="shared" si="4"/>
        <v>86</v>
      </c>
      <c r="B87" s="6" t="s">
        <v>15</v>
      </c>
      <c r="C87" s="6" t="s">
        <v>13</v>
      </c>
      <c r="D87" s="7">
        <v>26</v>
      </c>
      <c r="E87" s="7">
        <v>1178</v>
      </c>
      <c r="F87" s="7">
        <v>19</v>
      </c>
      <c r="G87" s="8">
        <v>12.787000000000001</v>
      </c>
      <c r="H87" s="9">
        <v>37900.668000000005</v>
      </c>
      <c r="I87" s="6" t="s">
        <v>13</v>
      </c>
      <c r="J87" t="str">
        <f t="shared" si="5"/>
        <v>N</v>
      </c>
      <c r="K87" s="48">
        <f t="shared" si="6"/>
        <v>1.6129032258064516E-2</v>
      </c>
      <c r="L87" t="str">
        <f t="shared" si="7"/>
        <v>Y</v>
      </c>
    </row>
    <row r="88" spans="1:12" x14ac:dyDescent="0.2">
      <c r="A88" s="5">
        <f t="shared" si="4"/>
        <v>87</v>
      </c>
      <c r="B88" s="6" t="s">
        <v>15</v>
      </c>
      <c r="C88" s="6" t="s">
        <v>13</v>
      </c>
      <c r="D88" s="7">
        <v>1</v>
      </c>
      <c r="E88" s="7">
        <v>842</v>
      </c>
      <c r="F88" s="7">
        <v>17</v>
      </c>
      <c r="G88" s="8">
        <v>12.862999999999998</v>
      </c>
      <c r="H88" s="9">
        <v>34112.675999999992</v>
      </c>
      <c r="I88" s="6" t="s">
        <v>13</v>
      </c>
      <c r="J88" t="str">
        <f t="shared" si="5"/>
        <v>N</v>
      </c>
      <c r="K88" s="48">
        <f t="shared" si="6"/>
        <v>2.0190023752969122E-2</v>
      </c>
      <c r="L88" t="str">
        <f t="shared" si="7"/>
        <v>Y</v>
      </c>
    </row>
    <row r="89" spans="1:12" x14ac:dyDescent="0.2">
      <c r="A89" s="5">
        <f t="shared" si="4"/>
        <v>88</v>
      </c>
      <c r="B89" s="6" t="s">
        <v>14</v>
      </c>
      <c r="C89" s="6" t="s">
        <v>13</v>
      </c>
      <c r="D89" s="7">
        <v>0</v>
      </c>
      <c r="E89" s="7">
        <v>0</v>
      </c>
      <c r="F89" s="7">
        <v>0</v>
      </c>
      <c r="G89" s="8">
        <v>9.3290000000000006</v>
      </c>
      <c r="H89" s="9">
        <v>51500</v>
      </c>
      <c r="I89" s="6" t="s">
        <v>13</v>
      </c>
      <c r="J89" t="str">
        <f t="shared" si="5"/>
        <v>Y</v>
      </c>
      <c r="K89" s="48" t="str">
        <f t="shared" si="6"/>
        <v xml:space="preserve"> </v>
      </c>
      <c r="L89" t="str">
        <f t="shared" si="7"/>
        <v>N</v>
      </c>
    </row>
    <row r="90" spans="1:12" x14ac:dyDescent="0.2">
      <c r="A90" s="5">
        <f t="shared" si="4"/>
        <v>89</v>
      </c>
      <c r="B90" s="6" t="s">
        <v>14</v>
      </c>
      <c r="C90" s="6" t="s">
        <v>13</v>
      </c>
      <c r="D90" s="7">
        <v>0</v>
      </c>
      <c r="E90" s="7">
        <v>0</v>
      </c>
      <c r="F90" s="7">
        <v>0</v>
      </c>
      <c r="G90" s="8">
        <v>10.858499999999999</v>
      </c>
      <c r="H90" s="9">
        <v>32000</v>
      </c>
      <c r="I90" s="6" t="s">
        <v>13</v>
      </c>
      <c r="J90" t="str">
        <f t="shared" si="5"/>
        <v>Y</v>
      </c>
      <c r="K90" s="48" t="str">
        <f t="shared" si="6"/>
        <v xml:space="preserve"> </v>
      </c>
      <c r="L90" t="str">
        <f t="shared" si="7"/>
        <v>N</v>
      </c>
    </row>
    <row r="91" spans="1:12" x14ac:dyDescent="0.2">
      <c r="A91" s="5">
        <f t="shared" si="4"/>
        <v>90</v>
      </c>
      <c r="B91" s="6" t="s">
        <v>12</v>
      </c>
      <c r="C91" s="6" t="s">
        <v>13</v>
      </c>
      <c r="D91" s="7">
        <v>0</v>
      </c>
      <c r="E91" s="7">
        <v>0</v>
      </c>
      <c r="F91" s="7">
        <v>0</v>
      </c>
      <c r="G91" s="8">
        <v>11.494999999999999</v>
      </c>
      <c r="H91" s="9">
        <v>22000</v>
      </c>
      <c r="I91" s="6" t="s">
        <v>13</v>
      </c>
      <c r="J91" t="str">
        <f t="shared" si="5"/>
        <v>Y</v>
      </c>
      <c r="K91" s="48" t="str">
        <f t="shared" si="6"/>
        <v xml:space="preserve"> </v>
      </c>
      <c r="L91" t="str">
        <f t="shared" si="7"/>
        <v>N</v>
      </c>
    </row>
    <row r="92" spans="1:12" x14ac:dyDescent="0.2">
      <c r="A92" s="5">
        <f t="shared" si="4"/>
        <v>91</v>
      </c>
      <c r="B92" s="6" t="s">
        <v>14</v>
      </c>
      <c r="C92" s="6" t="s">
        <v>13</v>
      </c>
      <c r="D92" s="7">
        <v>0</v>
      </c>
      <c r="E92" s="7">
        <v>0</v>
      </c>
      <c r="F92" s="7">
        <v>0</v>
      </c>
      <c r="G92" s="8">
        <v>13.233499999999999</v>
      </c>
      <c r="H92" s="9">
        <v>10000</v>
      </c>
      <c r="I92" s="6" t="s">
        <v>13</v>
      </c>
      <c r="J92" t="str">
        <f t="shared" si="5"/>
        <v>Y</v>
      </c>
      <c r="K92" s="48" t="str">
        <f t="shared" si="6"/>
        <v xml:space="preserve"> </v>
      </c>
      <c r="L92" t="str">
        <f t="shared" si="7"/>
        <v>N</v>
      </c>
    </row>
    <row r="93" spans="1:12" x14ac:dyDescent="0.2">
      <c r="A93" s="5">
        <f t="shared" si="4"/>
        <v>92</v>
      </c>
      <c r="B93" s="6" t="s">
        <v>14</v>
      </c>
      <c r="C93" s="6" t="s">
        <v>13</v>
      </c>
      <c r="D93" s="7">
        <v>0</v>
      </c>
      <c r="E93" s="7">
        <v>0</v>
      </c>
      <c r="F93" s="7">
        <v>0</v>
      </c>
      <c r="G93" s="8">
        <v>40.033000000000001</v>
      </c>
      <c r="H93" s="9">
        <v>17000</v>
      </c>
      <c r="I93" s="6" t="s">
        <v>13</v>
      </c>
      <c r="J93" t="str">
        <f t="shared" si="5"/>
        <v>Y</v>
      </c>
      <c r="K93" s="48" t="str">
        <f t="shared" si="6"/>
        <v xml:space="preserve"> </v>
      </c>
      <c r="L93" t="str">
        <f t="shared" si="7"/>
        <v>N</v>
      </c>
    </row>
    <row r="94" spans="1:12" x14ac:dyDescent="0.2">
      <c r="A94" s="5">
        <f t="shared" si="4"/>
        <v>93</v>
      </c>
      <c r="B94" s="6" t="s">
        <v>12</v>
      </c>
      <c r="C94" s="6" t="s">
        <v>13</v>
      </c>
      <c r="D94" s="7">
        <v>0</v>
      </c>
      <c r="E94" s="7">
        <v>0</v>
      </c>
      <c r="F94" s="7">
        <v>0</v>
      </c>
      <c r="G94" s="8">
        <v>70.008634999999998</v>
      </c>
      <c r="H94" s="9">
        <v>17000</v>
      </c>
      <c r="I94" s="6" t="s">
        <v>13</v>
      </c>
      <c r="J94" t="str">
        <f t="shared" si="5"/>
        <v>Y</v>
      </c>
      <c r="K94" s="48" t="str">
        <f t="shared" si="6"/>
        <v xml:space="preserve"> </v>
      </c>
      <c r="L94" t="str">
        <f t="shared" si="7"/>
        <v>N</v>
      </c>
    </row>
    <row r="95" spans="1:12" x14ac:dyDescent="0.2">
      <c r="A95" s="5">
        <f t="shared" si="4"/>
        <v>94</v>
      </c>
      <c r="B95" s="6" t="s">
        <v>12</v>
      </c>
      <c r="C95" s="6" t="s">
        <v>13</v>
      </c>
      <c r="D95" s="7">
        <v>0</v>
      </c>
      <c r="E95" s="7">
        <v>0</v>
      </c>
      <c r="F95" s="7">
        <v>0</v>
      </c>
      <c r="G95" s="8">
        <v>75.724499999999992</v>
      </c>
      <c r="H95" s="9">
        <v>17000</v>
      </c>
      <c r="I95" s="6" t="s">
        <v>13</v>
      </c>
      <c r="J95" t="str">
        <f t="shared" si="5"/>
        <v>Y</v>
      </c>
      <c r="K95" s="48" t="str">
        <f t="shared" si="6"/>
        <v xml:space="preserve"> </v>
      </c>
      <c r="L95" t="str">
        <f t="shared" si="7"/>
        <v>N</v>
      </c>
    </row>
    <row r="96" spans="1:12" x14ac:dyDescent="0.2">
      <c r="A96" s="5">
        <f t="shared" si="4"/>
        <v>95</v>
      </c>
      <c r="B96" s="6" t="s">
        <v>15</v>
      </c>
      <c r="C96" s="6" t="s">
        <v>13</v>
      </c>
      <c r="D96" s="7">
        <v>0</v>
      </c>
      <c r="E96" s="7">
        <v>0</v>
      </c>
      <c r="F96" s="7">
        <v>0</v>
      </c>
      <c r="G96" s="8">
        <v>75.961999999999989</v>
      </c>
      <c r="H96" s="9">
        <v>10000</v>
      </c>
      <c r="I96" s="6" t="s">
        <v>13</v>
      </c>
      <c r="J96" t="str">
        <f t="shared" si="5"/>
        <v>Y</v>
      </c>
      <c r="K96" s="48" t="str">
        <f t="shared" si="6"/>
        <v xml:space="preserve"> </v>
      </c>
      <c r="L96" t="str">
        <f t="shared" si="7"/>
        <v>N</v>
      </c>
    </row>
    <row r="97" spans="1:12" x14ac:dyDescent="0.2">
      <c r="A97" s="5">
        <f t="shared" si="4"/>
        <v>96</v>
      </c>
      <c r="B97" s="6" t="s">
        <v>15</v>
      </c>
      <c r="C97" s="6" t="s">
        <v>13</v>
      </c>
      <c r="D97" s="7">
        <v>0</v>
      </c>
      <c r="E97" s="7">
        <v>0</v>
      </c>
      <c r="F97" s="7">
        <v>0</v>
      </c>
      <c r="G97" s="8">
        <v>76.142499999999998</v>
      </c>
      <c r="H97" s="9">
        <v>10000</v>
      </c>
      <c r="I97" s="6" t="s">
        <v>13</v>
      </c>
      <c r="J97" t="str">
        <f t="shared" si="5"/>
        <v>Y</v>
      </c>
      <c r="K97" s="48" t="str">
        <f t="shared" si="6"/>
        <v xml:space="preserve"> </v>
      </c>
      <c r="L97" t="str">
        <f t="shared" si="7"/>
        <v>N</v>
      </c>
    </row>
    <row r="98" spans="1:12" x14ac:dyDescent="0.2">
      <c r="A98" s="5">
        <f t="shared" si="4"/>
        <v>97</v>
      </c>
      <c r="B98" s="6" t="s">
        <v>12</v>
      </c>
      <c r="C98" s="6" t="s">
        <v>13</v>
      </c>
      <c r="D98" s="7">
        <v>0</v>
      </c>
      <c r="E98" s="7">
        <v>0</v>
      </c>
      <c r="F98" s="7">
        <v>0</v>
      </c>
      <c r="G98" s="8">
        <v>82.583500000000001</v>
      </c>
      <c r="H98" s="9">
        <v>51500</v>
      </c>
      <c r="I98" s="6" t="s">
        <v>13</v>
      </c>
      <c r="J98" t="str">
        <f t="shared" si="5"/>
        <v>Y</v>
      </c>
      <c r="K98" s="48" t="str">
        <f t="shared" si="6"/>
        <v xml:space="preserve"> </v>
      </c>
      <c r="L98" t="str">
        <f t="shared" si="7"/>
        <v>N</v>
      </c>
    </row>
    <row r="99" spans="1:12" x14ac:dyDescent="0.2">
      <c r="A99" s="5">
        <f t="shared" si="4"/>
        <v>98</v>
      </c>
      <c r="B99" s="6" t="s">
        <v>12</v>
      </c>
      <c r="C99" s="6" t="s">
        <v>13</v>
      </c>
      <c r="D99" s="7">
        <v>0</v>
      </c>
      <c r="E99" s="7">
        <v>0</v>
      </c>
      <c r="F99" s="7">
        <v>0</v>
      </c>
      <c r="G99" s="8">
        <v>96.206499999999991</v>
      </c>
      <c r="H99" s="9">
        <v>51500</v>
      </c>
      <c r="I99" s="6" t="s">
        <v>13</v>
      </c>
      <c r="J99" t="str">
        <f t="shared" si="5"/>
        <v>Y</v>
      </c>
      <c r="K99" s="48" t="str">
        <f t="shared" si="6"/>
        <v xml:space="preserve"> </v>
      </c>
      <c r="L99" t="str">
        <f t="shared" si="7"/>
        <v>N</v>
      </c>
    </row>
    <row r="100" spans="1:12" x14ac:dyDescent="0.2">
      <c r="A100" s="5">
        <f t="shared" si="4"/>
        <v>99</v>
      </c>
      <c r="B100" s="6" t="s">
        <v>12</v>
      </c>
      <c r="C100" s="6" t="s">
        <v>13</v>
      </c>
      <c r="D100" s="7">
        <v>0</v>
      </c>
      <c r="E100" s="7">
        <v>0</v>
      </c>
      <c r="F100" s="7">
        <v>0</v>
      </c>
      <c r="G100" s="8">
        <v>110.0765</v>
      </c>
      <c r="H100" s="9">
        <v>51500</v>
      </c>
      <c r="I100" s="6" t="s">
        <v>13</v>
      </c>
      <c r="J100" t="str">
        <f t="shared" si="5"/>
        <v>Y</v>
      </c>
      <c r="K100" s="48" t="str">
        <f t="shared" si="6"/>
        <v xml:space="preserve"> </v>
      </c>
      <c r="L100" t="str">
        <f t="shared" si="7"/>
        <v>N</v>
      </c>
    </row>
    <row r="101" spans="1:12" x14ac:dyDescent="0.2">
      <c r="A101" s="10">
        <f t="shared" si="4"/>
        <v>100</v>
      </c>
      <c r="B101" s="11" t="s">
        <v>14</v>
      </c>
      <c r="C101" s="11" t="s">
        <v>13</v>
      </c>
      <c r="D101" s="12">
        <v>0</v>
      </c>
      <c r="E101" s="12">
        <v>0</v>
      </c>
      <c r="F101" s="12">
        <v>0</v>
      </c>
      <c r="G101" s="13">
        <v>116.14700000000001</v>
      </c>
      <c r="H101" s="14">
        <v>51500</v>
      </c>
      <c r="I101" s="11" t="s">
        <v>13</v>
      </c>
      <c r="J101" t="str">
        <f t="shared" si="5"/>
        <v>Y</v>
      </c>
      <c r="K101" s="48" t="str">
        <f t="shared" si="6"/>
        <v xml:space="preserve"> </v>
      </c>
      <c r="L101" t="str">
        <f t="shared" si="7"/>
        <v>N</v>
      </c>
    </row>
    <row r="102" spans="1:12" x14ac:dyDescent="0.2">
      <c r="K102" s="48"/>
    </row>
    <row r="103" spans="1:12" x14ac:dyDescent="0.2">
      <c r="A103" t="s">
        <v>17</v>
      </c>
      <c r="K103" s="48"/>
    </row>
    <row r="104" spans="1:12" x14ac:dyDescent="0.2">
      <c r="A104" s="45" t="s">
        <v>1</v>
      </c>
      <c r="B104" s="45" t="s">
        <v>18</v>
      </c>
      <c r="C104" s="45" t="s">
        <v>19</v>
      </c>
      <c r="D104" s="45" t="s">
        <v>20</v>
      </c>
      <c r="E104" s="45" t="s">
        <v>21</v>
      </c>
      <c r="F104" s="45" t="s">
        <v>22</v>
      </c>
      <c r="G104" s="45" t="s">
        <v>23</v>
      </c>
      <c r="H104" s="45" t="s">
        <v>24</v>
      </c>
      <c r="I104" s="45" t="s">
        <v>25</v>
      </c>
      <c r="J104" s="46" t="s">
        <v>26</v>
      </c>
      <c r="K104" s="48"/>
    </row>
    <row r="105" spans="1:12" x14ac:dyDescent="0.2">
      <c r="A105" t="s">
        <v>14</v>
      </c>
      <c r="B105">
        <f>COUNTIF(B2:B101,"A")</f>
        <v>16</v>
      </c>
      <c r="C105">
        <f>COUNTIFS(B2:B101,"A",C2:C101,"Y")</f>
        <v>12</v>
      </c>
      <c r="D105" s="49">
        <f>(C105/B105)*100</f>
        <v>75</v>
      </c>
      <c r="E105">
        <f>SUMIF(B2:B101,"A",D2:D101)</f>
        <v>1185</v>
      </c>
      <c r="F105">
        <f>SUMIF(B2:B101,"A",E2:E101)</f>
        <v>29588</v>
      </c>
      <c r="G105">
        <f>SUMIF(B2:B101,"A",F2:F101)</f>
        <v>2025</v>
      </c>
      <c r="H105">
        <f>SUMIF(B2:B101,"A",H2:H101)</f>
        <v>3702565.4249999998</v>
      </c>
      <c r="I105" s="49">
        <f>(G105/F105)*100</f>
        <v>6.8439908070839532</v>
      </c>
      <c r="J105" s="46" t="s">
        <v>27</v>
      </c>
      <c r="K105" s="48"/>
    </row>
    <row r="106" spans="1:12" x14ac:dyDescent="0.2">
      <c r="A106" t="s">
        <v>12</v>
      </c>
      <c r="B106">
        <f>COUNTIF(B2:B101,"B")</f>
        <v>27</v>
      </c>
      <c r="C106">
        <f>COUNTIFS(B2:B101,"B",C2:C101,"Y")</f>
        <v>24</v>
      </c>
      <c r="D106" s="49">
        <f>(C106/B106)*100</f>
        <v>88.888888888888886</v>
      </c>
      <c r="E106">
        <f>SUMIF(B2:B101,"B",D2:D101)</f>
        <v>919</v>
      </c>
      <c r="F106">
        <f>SUMIF(B2:B101,"B",E2:E101)</f>
        <v>21781</v>
      </c>
      <c r="G106">
        <f>SUMIF(B2:B101,"B",F2:F101)</f>
        <v>1410</v>
      </c>
      <c r="H106">
        <f>SUMIF(B2:B101,"B",H2:H101)</f>
        <v>2499500.0640000002</v>
      </c>
      <c r="I106" s="49">
        <f>(G106/F106)*100</f>
        <v>6.473531977411505</v>
      </c>
      <c r="K106" s="48"/>
    </row>
    <row r="107" spans="1:12" x14ac:dyDescent="0.2">
      <c r="A107" t="s">
        <v>15</v>
      </c>
      <c r="B107">
        <f>COUNTIF(B2:B101,"C")</f>
        <v>57</v>
      </c>
      <c r="C107">
        <f>COUNTIFS(B2:B101,"C",C2:C101,"Y")</f>
        <v>55</v>
      </c>
      <c r="D107" s="49">
        <f>(C107/B107)*100</f>
        <v>96.491228070175438</v>
      </c>
      <c r="E107">
        <f>SUMIF(B2:B101,"C",D2:D101)</f>
        <v>1802</v>
      </c>
      <c r="F107">
        <f>SUMIF(B2:B101,"C",E2:E101)</f>
        <v>28089</v>
      </c>
      <c r="G107">
        <f>SUMIF(B2:B101,"C",F2:F101)</f>
        <v>1477</v>
      </c>
      <c r="H107">
        <f>SUMIF(B2:B101,"C",H2:H101)</f>
        <v>2257626.5280000004</v>
      </c>
      <c r="I107" s="49">
        <f>(G107/F107)*100</f>
        <v>5.2582861618427144</v>
      </c>
      <c r="K107" s="48"/>
    </row>
    <row r="108" spans="1:12" x14ac:dyDescent="0.2">
      <c r="A108" t="s">
        <v>28</v>
      </c>
      <c r="B108">
        <f>SUM(B105:B107)</f>
        <v>100</v>
      </c>
      <c r="C108">
        <f t="shared" ref="C108:H108" si="8">SUM(C105:C107)</f>
        <v>91</v>
      </c>
      <c r="D108" s="49">
        <f>AVERAGE(D105:D107)</f>
        <v>86.793372319688103</v>
      </c>
      <c r="E108">
        <f t="shared" si="8"/>
        <v>3906</v>
      </c>
      <c r="F108">
        <f t="shared" si="8"/>
        <v>79458</v>
      </c>
      <c r="G108">
        <f t="shared" si="8"/>
        <v>4912</v>
      </c>
      <c r="H108">
        <f t="shared" si="8"/>
        <v>8459692.0170000009</v>
      </c>
      <c r="K108" s="48"/>
    </row>
    <row r="109" spans="1:12" x14ac:dyDescent="0.2">
      <c r="K109" s="48"/>
    </row>
    <row r="110" spans="1:12" x14ac:dyDescent="0.2">
      <c r="K110" s="48"/>
    </row>
    <row r="111" spans="1:12" x14ac:dyDescent="0.2">
      <c r="K111" s="48"/>
    </row>
    <row r="112" spans="1:12" x14ac:dyDescent="0.2">
      <c r="K112" s="48"/>
    </row>
    <row r="113" spans="11:11" x14ac:dyDescent="0.2">
      <c r="K113" s="48"/>
    </row>
    <row r="114" spans="11:11" x14ac:dyDescent="0.2">
      <c r="K114" s="48"/>
    </row>
    <row r="115" spans="11:11" x14ac:dyDescent="0.2">
      <c r="K115" s="48"/>
    </row>
    <row r="116" spans="11:11" x14ac:dyDescent="0.2">
      <c r="K116" s="48"/>
    </row>
    <row r="117" spans="11:11" x14ac:dyDescent="0.2">
      <c r="K117" s="48"/>
    </row>
    <row r="118" spans="11:11" x14ac:dyDescent="0.2">
      <c r="K118" s="48"/>
    </row>
    <row r="119" spans="11:11" x14ac:dyDescent="0.2">
      <c r="K119" s="48"/>
    </row>
    <row r="120" spans="11:11" x14ac:dyDescent="0.2">
      <c r="K120" s="48"/>
    </row>
    <row r="121" spans="11:11" x14ac:dyDescent="0.2">
      <c r="K121" s="48"/>
    </row>
    <row r="122" spans="11:11" x14ac:dyDescent="0.2">
      <c r="K122" s="48"/>
    </row>
    <row r="123" spans="11:11" x14ac:dyDescent="0.2">
      <c r="K123" s="48"/>
    </row>
    <row r="124" spans="11:11" x14ac:dyDescent="0.2">
      <c r="K124" s="48"/>
    </row>
    <row r="125" spans="11:11" x14ac:dyDescent="0.2">
      <c r="K125" s="48"/>
    </row>
    <row r="126" spans="11:11" x14ac:dyDescent="0.2">
      <c r="K126" s="48"/>
    </row>
    <row r="127" spans="11:11" x14ac:dyDescent="0.2">
      <c r="K127" s="48"/>
    </row>
    <row r="128" spans="11:11" x14ac:dyDescent="0.2">
      <c r="K128" s="48"/>
    </row>
    <row r="129" spans="11:11" x14ac:dyDescent="0.2">
      <c r="K129" s="48"/>
    </row>
    <row r="130" spans="11:11" x14ac:dyDescent="0.2">
      <c r="K130" s="48"/>
    </row>
    <row r="131" spans="11:11" x14ac:dyDescent="0.2">
      <c r="K131" s="48"/>
    </row>
    <row r="132" spans="11:11" x14ac:dyDescent="0.2">
      <c r="K132" s="48"/>
    </row>
    <row r="133" spans="11:11" x14ac:dyDescent="0.2">
      <c r="K133" s="48"/>
    </row>
    <row r="134" spans="11:11" x14ac:dyDescent="0.2">
      <c r="K134" s="48"/>
    </row>
    <row r="135" spans="11:11" x14ac:dyDescent="0.2">
      <c r="K135" s="48"/>
    </row>
    <row r="136" spans="11:11" x14ac:dyDescent="0.2">
      <c r="K136" s="48"/>
    </row>
    <row r="137" spans="11:11" x14ac:dyDescent="0.2">
      <c r="K137" s="48"/>
    </row>
    <row r="138" spans="11:11" x14ac:dyDescent="0.2">
      <c r="K138" s="48"/>
    </row>
    <row r="139" spans="11:11" x14ac:dyDescent="0.2">
      <c r="K139" s="48"/>
    </row>
    <row r="140" spans="11:11" x14ac:dyDescent="0.2">
      <c r="K140" s="48"/>
    </row>
    <row r="141" spans="11:11" x14ac:dyDescent="0.2">
      <c r="K141" s="48"/>
    </row>
    <row r="142" spans="11:11" x14ac:dyDescent="0.2">
      <c r="K142" s="48"/>
    </row>
    <row r="143" spans="11:11" x14ac:dyDescent="0.2">
      <c r="K143" s="48"/>
    </row>
    <row r="144" spans="11:11" x14ac:dyDescent="0.2">
      <c r="K144" s="48"/>
    </row>
    <row r="145" spans="11:11" x14ac:dyDescent="0.2">
      <c r="K145" s="48"/>
    </row>
    <row r="146" spans="11:11" x14ac:dyDescent="0.2">
      <c r="K146" s="48"/>
    </row>
    <row r="147" spans="11:11" x14ac:dyDescent="0.2">
      <c r="K147" s="48"/>
    </row>
    <row r="148" spans="11:11" x14ac:dyDescent="0.2">
      <c r="K148" s="48"/>
    </row>
    <row r="149" spans="11:11" x14ac:dyDescent="0.2">
      <c r="K149" s="48"/>
    </row>
    <row r="150" spans="11:11" x14ac:dyDescent="0.2">
      <c r="K150" s="48"/>
    </row>
    <row r="151" spans="11:11" x14ac:dyDescent="0.2">
      <c r="K151" s="48"/>
    </row>
    <row r="152" spans="11:11" x14ac:dyDescent="0.2">
      <c r="K152" s="48"/>
    </row>
    <row r="153" spans="11:11" x14ac:dyDescent="0.2">
      <c r="K153" s="48"/>
    </row>
    <row r="154" spans="11:11" x14ac:dyDescent="0.2">
      <c r="K154" s="48"/>
    </row>
    <row r="155" spans="11:11" x14ac:dyDescent="0.2">
      <c r="K155" s="48"/>
    </row>
    <row r="156" spans="11:11" x14ac:dyDescent="0.2">
      <c r="K156" s="48"/>
    </row>
    <row r="157" spans="11:11" x14ac:dyDescent="0.2">
      <c r="K157" s="48"/>
    </row>
    <row r="158" spans="11:11" x14ac:dyDescent="0.2">
      <c r="K158" s="48"/>
    </row>
    <row r="159" spans="11:11" x14ac:dyDescent="0.2">
      <c r="K159" s="48"/>
    </row>
    <row r="160" spans="11:11" x14ac:dyDescent="0.2">
      <c r="K160" s="48"/>
    </row>
    <row r="161" spans="11:11" x14ac:dyDescent="0.2">
      <c r="K161" s="48"/>
    </row>
    <row r="162" spans="11:11" x14ac:dyDescent="0.2">
      <c r="K162" s="48"/>
    </row>
    <row r="163" spans="11:11" x14ac:dyDescent="0.2">
      <c r="K163" s="48"/>
    </row>
    <row r="164" spans="11:11" x14ac:dyDescent="0.2">
      <c r="K164" s="48"/>
    </row>
    <row r="165" spans="11:11" x14ac:dyDescent="0.2">
      <c r="K165" s="48"/>
    </row>
    <row r="166" spans="11:11" x14ac:dyDescent="0.2">
      <c r="K166" s="48"/>
    </row>
    <row r="167" spans="11:11" x14ac:dyDescent="0.2">
      <c r="K167" s="48"/>
    </row>
    <row r="168" spans="11:11" x14ac:dyDescent="0.2">
      <c r="K168" s="48"/>
    </row>
    <row r="169" spans="11:11" x14ac:dyDescent="0.2">
      <c r="K169" s="48"/>
    </row>
    <row r="170" spans="11:11" x14ac:dyDescent="0.2">
      <c r="K170" s="48"/>
    </row>
    <row r="171" spans="11:11" x14ac:dyDescent="0.2">
      <c r="K171" s="48"/>
    </row>
    <row r="172" spans="11:11" x14ac:dyDescent="0.2">
      <c r="K172" s="48"/>
    </row>
    <row r="173" spans="11:11" x14ac:dyDescent="0.2">
      <c r="K173" s="48"/>
    </row>
    <row r="174" spans="11:11" x14ac:dyDescent="0.2">
      <c r="K174" s="48"/>
    </row>
    <row r="175" spans="11:11" x14ac:dyDescent="0.2">
      <c r="K175" s="48"/>
    </row>
    <row r="176" spans="11:11" x14ac:dyDescent="0.2">
      <c r="K176" s="48"/>
    </row>
    <row r="177" spans="11:11" x14ac:dyDescent="0.2">
      <c r="K177" s="48"/>
    </row>
    <row r="178" spans="11:11" x14ac:dyDescent="0.2">
      <c r="K178" s="48"/>
    </row>
    <row r="179" spans="11:11" x14ac:dyDescent="0.2">
      <c r="K179" s="48"/>
    </row>
    <row r="180" spans="11:11" x14ac:dyDescent="0.2">
      <c r="K180" s="48"/>
    </row>
    <row r="181" spans="11:11" x14ac:dyDescent="0.2">
      <c r="K181" s="48"/>
    </row>
    <row r="182" spans="11:11" x14ac:dyDescent="0.2">
      <c r="K182" s="48"/>
    </row>
    <row r="183" spans="11:11" x14ac:dyDescent="0.2">
      <c r="K183" s="48"/>
    </row>
    <row r="184" spans="11:11" x14ac:dyDescent="0.2">
      <c r="K184" s="48"/>
    </row>
    <row r="185" spans="11:11" x14ac:dyDescent="0.2">
      <c r="K185" s="48"/>
    </row>
    <row r="186" spans="11:11" x14ac:dyDescent="0.2">
      <c r="K186" s="48"/>
    </row>
    <row r="187" spans="11:11" x14ac:dyDescent="0.2">
      <c r="K187" s="48"/>
    </row>
    <row r="188" spans="11:11" x14ac:dyDescent="0.2">
      <c r="K188" s="48"/>
    </row>
    <row r="189" spans="11:11" x14ac:dyDescent="0.2">
      <c r="K189" s="48"/>
    </row>
    <row r="190" spans="11:11" x14ac:dyDescent="0.2">
      <c r="K190" s="48"/>
    </row>
    <row r="191" spans="11:11" x14ac:dyDescent="0.2">
      <c r="K191" s="48"/>
    </row>
    <row r="192" spans="11:11" x14ac:dyDescent="0.2">
      <c r="K192" s="48"/>
    </row>
    <row r="193" spans="11:11" x14ac:dyDescent="0.2">
      <c r="K193" s="48"/>
    </row>
    <row r="194" spans="11:11" x14ac:dyDescent="0.2">
      <c r="K194" s="48"/>
    </row>
    <row r="195" spans="11:11" x14ac:dyDescent="0.2">
      <c r="K195" s="48"/>
    </row>
    <row r="196" spans="11:11" x14ac:dyDescent="0.2">
      <c r="K196" s="48"/>
    </row>
    <row r="197" spans="11:11" x14ac:dyDescent="0.2">
      <c r="K197" s="48"/>
    </row>
    <row r="198" spans="11:11" x14ac:dyDescent="0.2">
      <c r="K198" s="48"/>
    </row>
    <row r="199" spans="11:11" x14ac:dyDescent="0.2">
      <c r="K199" s="48"/>
    </row>
    <row r="200" spans="11:11" x14ac:dyDescent="0.2">
      <c r="K200" s="48"/>
    </row>
    <row r="201" spans="11:11" x14ac:dyDescent="0.2">
      <c r="K201" s="48"/>
    </row>
    <row r="202" spans="11:11" x14ac:dyDescent="0.2">
      <c r="K202" s="48"/>
    </row>
    <row r="203" spans="11:11" x14ac:dyDescent="0.2">
      <c r="K203" s="48"/>
    </row>
    <row r="204" spans="11:11" x14ac:dyDescent="0.2">
      <c r="K204" s="48"/>
    </row>
    <row r="205" spans="11:11" x14ac:dyDescent="0.2">
      <c r="K205" s="48"/>
    </row>
    <row r="206" spans="11:11" x14ac:dyDescent="0.2">
      <c r="K206" s="48"/>
    </row>
    <row r="207" spans="11:11" x14ac:dyDescent="0.2">
      <c r="K207" s="48"/>
    </row>
    <row r="208" spans="11:11" x14ac:dyDescent="0.2">
      <c r="K208" s="48"/>
    </row>
    <row r="209" spans="11:11" x14ac:dyDescent="0.2">
      <c r="K209" s="48"/>
    </row>
    <row r="210" spans="11:11" x14ac:dyDescent="0.2">
      <c r="K210" s="48"/>
    </row>
    <row r="211" spans="11:11" x14ac:dyDescent="0.2">
      <c r="K211" s="48"/>
    </row>
    <row r="212" spans="11:11" x14ac:dyDescent="0.2">
      <c r="K212" s="48"/>
    </row>
    <row r="213" spans="11:11" x14ac:dyDescent="0.2">
      <c r="K213" s="48"/>
    </row>
    <row r="214" spans="11:11" x14ac:dyDescent="0.2">
      <c r="K214" s="48"/>
    </row>
    <row r="215" spans="11:11" x14ac:dyDescent="0.2">
      <c r="K215" s="48"/>
    </row>
    <row r="216" spans="11:11" x14ac:dyDescent="0.2">
      <c r="K216" s="48"/>
    </row>
    <row r="217" spans="11:11" x14ac:dyDescent="0.2">
      <c r="K217" s="48"/>
    </row>
    <row r="218" spans="11:11" x14ac:dyDescent="0.2">
      <c r="K218" s="48"/>
    </row>
    <row r="219" spans="11:11" x14ac:dyDescent="0.2">
      <c r="K219" s="48"/>
    </row>
    <row r="220" spans="11:11" x14ac:dyDescent="0.2">
      <c r="K220" s="48"/>
    </row>
    <row r="221" spans="11:11" x14ac:dyDescent="0.2">
      <c r="K221" s="48"/>
    </row>
    <row r="222" spans="11:11" x14ac:dyDescent="0.2">
      <c r="K222" s="48"/>
    </row>
    <row r="223" spans="11:11" x14ac:dyDescent="0.2">
      <c r="K223" s="48"/>
    </row>
    <row r="224" spans="11:11" x14ac:dyDescent="0.2">
      <c r="K224" s="48"/>
    </row>
    <row r="225" spans="11:11" x14ac:dyDescent="0.2">
      <c r="K225" s="48"/>
    </row>
    <row r="226" spans="11:11" x14ac:dyDescent="0.2">
      <c r="K226" s="48"/>
    </row>
    <row r="227" spans="11:11" x14ac:dyDescent="0.2">
      <c r="K227" s="48"/>
    </row>
    <row r="228" spans="11:11" x14ac:dyDescent="0.2">
      <c r="K228" s="48"/>
    </row>
    <row r="229" spans="11:11" x14ac:dyDescent="0.2">
      <c r="K229" s="48"/>
    </row>
    <row r="230" spans="11:11" x14ac:dyDescent="0.2">
      <c r="K230" s="48"/>
    </row>
    <row r="231" spans="11:11" x14ac:dyDescent="0.2">
      <c r="K231" s="48"/>
    </row>
    <row r="232" spans="11:11" x14ac:dyDescent="0.2">
      <c r="K232" s="48"/>
    </row>
    <row r="233" spans="11:11" x14ac:dyDescent="0.2">
      <c r="K233" s="48"/>
    </row>
    <row r="234" spans="11:11" x14ac:dyDescent="0.2">
      <c r="K234" s="48"/>
    </row>
    <row r="235" spans="11:11" x14ac:dyDescent="0.2">
      <c r="K235" s="48"/>
    </row>
    <row r="236" spans="11:11" x14ac:dyDescent="0.2">
      <c r="K236" s="48"/>
    </row>
    <row r="237" spans="11:11" x14ac:dyDescent="0.2">
      <c r="K237" s="48"/>
    </row>
    <row r="238" spans="11:11" x14ac:dyDescent="0.2">
      <c r="K238" s="48"/>
    </row>
    <row r="239" spans="11:11" x14ac:dyDescent="0.2">
      <c r="K239" s="48"/>
    </row>
    <row r="240" spans="11:11" x14ac:dyDescent="0.2">
      <c r="K240" s="48"/>
    </row>
    <row r="241" spans="11:11" x14ac:dyDescent="0.2">
      <c r="K241" s="48"/>
    </row>
    <row r="242" spans="11:11" x14ac:dyDescent="0.2">
      <c r="K242" s="48"/>
    </row>
    <row r="243" spans="11:11" x14ac:dyDescent="0.2">
      <c r="K243" s="48"/>
    </row>
    <row r="244" spans="11:11" x14ac:dyDescent="0.2">
      <c r="K244" s="48"/>
    </row>
    <row r="245" spans="11:11" x14ac:dyDescent="0.2">
      <c r="K245" s="48"/>
    </row>
    <row r="246" spans="11:11" x14ac:dyDescent="0.2">
      <c r="K246" s="48"/>
    </row>
    <row r="247" spans="11:11" x14ac:dyDescent="0.2">
      <c r="K247" s="48"/>
    </row>
    <row r="248" spans="11:11" x14ac:dyDescent="0.2">
      <c r="K248" s="48"/>
    </row>
    <row r="249" spans="11:11" x14ac:dyDescent="0.2">
      <c r="K249" s="48"/>
    </row>
    <row r="250" spans="11:11" x14ac:dyDescent="0.2">
      <c r="K250" s="48"/>
    </row>
    <row r="251" spans="11:11" x14ac:dyDescent="0.2">
      <c r="K251" s="48"/>
    </row>
    <row r="252" spans="11:11" x14ac:dyDescent="0.2">
      <c r="K252" s="48"/>
    </row>
    <row r="253" spans="11:11" x14ac:dyDescent="0.2">
      <c r="K253" s="48"/>
    </row>
    <row r="254" spans="11:11" x14ac:dyDescent="0.2">
      <c r="K254" s="48"/>
    </row>
    <row r="255" spans="11:11" x14ac:dyDescent="0.2">
      <c r="K255" s="48"/>
    </row>
    <row r="256" spans="11:11" x14ac:dyDescent="0.2">
      <c r="K256" s="48"/>
    </row>
    <row r="257" spans="11:11" x14ac:dyDescent="0.2">
      <c r="K257" s="48"/>
    </row>
    <row r="258" spans="11:11" x14ac:dyDescent="0.2">
      <c r="K258" s="48"/>
    </row>
    <row r="259" spans="11:11" x14ac:dyDescent="0.2">
      <c r="K259" s="48"/>
    </row>
    <row r="260" spans="11:11" x14ac:dyDescent="0.2">
      <c r="K260" s="48"/>
    </row>
    <row r="261" spans="11:11" x14ac:dyDescent="0.2">
      <c r="K261" s="48"/>
    </row>
    <row r="262" spans="11:11" x14ac:dyDescent="0.2">
      <c r="K262" s="48"/>
    </row>
    <row r="263" spans="11:11" x14ac:dyDescent="0.2">
      <c r="K263" s="48"/>
    </row>
    <row r="264" spans="11:11" x14ac:dyDescent="0.2">
      <c r="K264" s="48"/>
    </row>
    <row r="265" spans="11:11" x14ac:dyDescent="0.2">
      <c r="K265" s="48"/>
    </row>
    <row r="266" spans="11:11" x14ac:dyDescent="0.2">
      <c r="K266" s="48"/>
    </row>
    <row r="267" spans="11:11" x14ac:dyDescent="0.2">
      <c r="K267" s="48"/>
    </row>
    <row r="268" spans="11:11" x14ac:dyDescent="0.2">
      <c r="K268" s="48"/>
    </row>
    <row r="269" spans="11:11" x14ac:dyDescent="0.2">
      <c r="K269" s="48"/>
    </row>
    <row r="270" spans="11:11" x14ac:dyDescent="0.2">
      <c r="K270" s="48"/>
    </row>
    <row r="271" spans="11:11" x14ac:dyDescent="0.2">
      <c r="K271" s="48"/>
    </row>
    <row r="272" spans="11:11" x14ac:dyDescent="0.2">
      <c r="K272" s="48"/>
    </row>
    <row r="273" spans="11:11" x14ac:dyDescent="0.2">
      <c r="K273" s="48"/>
    </row>
    <row r="274" spans="11:11" x14ac:dyDescent="0.2">
      <c r="K274" s="48"/>
    </row>
    <row r="275" spans="11:11" x14ac:dyDescent="0.2">
      <c r="K275" s="48"/>
    </row>
    <row r="276" spans="11:11" x14ac:dyDescent="0.2">
      <c r="K276" s="4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892DA-2B22-2A48-A556-C8157A707FDD}">
  <dimension ref="A1:M215"/>
  <sheetViews>
    <sheetView workbookViewId="0">
      <selection activeCell="O119" sqref="O119"/>
    </sheetView>
  </sheetViews>
  <sheetFormatPr baseColWidth="10" defaultColWidth="11" defaultRowHeight="16" x14ac:dyDescent="0.2"/>
  <cols>
    <col min="8" max="8" width="13" bestFit="1" customWidth="1"/>
  </cols>
  <sheetData>
    <row r="1" spans="1:13" ht="48" x14ac:dyDescent="0.2">
      <c r="A1" s="1" t="s">
        <v>0</v>
      </c>
      <c r="B1" s="2" t="s">
        <v>1</v>
      </c>
      <c r="C1" s="2" t="s">
        <v>2</v>
      </c>
      <c r="D1" s="3" t="s">
        <v>3</v>
      </c>
      <c r="E1" s="3" t="s">
        <v>4</v>
      </c>
      <c r="F1" s="3" t="s">
        <v>5</v>
      </c>
      <c r="G1" s="4" t="s">
        <v>6</v>
      </c>
      <c r="H1" s="4" t="s">
        <v>7</v>
      </c>
      <c r="I1" s="134" t="s">
        <v>8</v>
      </c>
      <c r="J1" s="134" t="s">
        <v>9</v>
      </c>
      <c r="K1" s="47" t="s">
        <v>10</v>
      </c>
      <c r="L1" s="134" t="s">
        <v>11</v>
      </c>
      <c r="M1" s="134" t="s">
        <v>29</v>
      </c>
    </row>
    <row r="2" spans="1:13" x14ac:dyDescent="0.2">
      <c r="A2" s="5">
        <v>1</v>
      </c>
      <c r="B2" s="6" t="s">
        <v>12</v>
      </c>
      <c r="C2" s="6" t="s">
        <v>13</v>
      </c>
      <c r="D2" s="7">
        <v>270</v>
      </c>
      <c r="E2" s="7">
        <v>1430</v>
      </c>
      <c r="F2" s="7">
        <v>231</v>
      </c>
      <c r="G2" s="8">
        <v>4.1135000000000002</v>
      </c>
      <c r="H2" s="9">
        <v>182441.95200000002</v>
      </c>
      <c r="I2" s="6" t="s">
        <v>13</v>
      </c>
      <c r="J2" t="str">
        <f>IF(D2=0,"Y","N")</f>
        <v>N</v>
      </c>
      <c r="K2" s="48">
        <f>IF(F2=0," ",F2/E2)</f>
        <v>0.16153846153846155</v>
      </c>
      <c r="L2" t="str">
        <f>IF(AND(E2&gt;=1000,K2&lt;0.04),"Y","N")</f>
        <v>N</v>
      </c>
      <c r="M2" t="str">
        <f>IF(AND(D2=0,E2&gt;0),"Y","N")</f>
        <v>N</v>
      </c>
    </row>
    <row r="3" spans="1:13" x14ac:dyDescent="0.2">
      <c r="A3" s="5">
        <f t="shared" ref="A3:A4" si="0">+A2+1</f>
        <v>2</v>
      </c>
      <c r="B3" s="6" t="s">
        <v>14</v>
      </c>
      <c r="C3" s="6" t="s">
        <v>13</v>
      </c>
      <c r="D3" s="7">
        <v>443</v>
      </c>
      <c r="E3" s="7">
        <v>2086</v>
      </c>
      <c r="F3" s="7">
        <v>234</v>
      </c>
      <c r="G3" s="8">
        <v>4.7119999999999997</v>
      </c>
      <c r="H3" s="9">
        <v>271241.56799999997</v>
      </c>
      <c r="I3" s="6" t="s">
        <v>13</v>
      </c>
      <c r="J3" t="str">
        <f t="shared" ref="J3:J4" si="1">IF(D3=0,"Y","N")</f>
        <v>N</v>
      </c>
      <c r="K3" s="48">
        <f t="shared" ref="K3:K4" si="2">IF(F3=0," ",F3/E3)</f>
        <v>0.11217641418983701</v>
      </c>
      <c r="L3" t="str">
        <f t="shared" ref="L3:L66" si="3">IF(AND(E3&gt;=1000,K3&lt;0.04),"Y","N")</f>
        <v>N</v>
      </c>
      <c r="M3" t="str">
        <f t="shared" ref="M3:M66" si="4">IF(AND(D3=0,E3&gt;0),"Y","N")</f>
        <v>N</v>
      </c>
    </row>
    <row r="4" spans="1:13" x14ac:dyDescent="0.2">
      <c r="A4" s="5">
        <f t="shared" si="0"/>
        <v>3</v>
      </c>
      <c r="B4" s="6" t="s">
        <v>15</v>
      </c>
      <c r="C4" s="6" t="s">
        <v>13</v>
      </c>
      <c r="D4" s="7">
        <v>9</v>
      </c>
      <c r="E4" s="7">
        <v>57</v>
      </c>
      <c r="F4" s="7">
        <v>28</v>
      </c>
      <c r="G4" s="8">
        <v>5.4435000000000002</v>
      </c>
      <c r="H4" s="9">
        <v>23777.208000000002</v>
      </c>
      <c r="I4" s="6" t="s">
        <v>13</v>
      </c>
      <c r="J4" t="str">
        <f t="shared" si="1"/>
        <v>N</v>
      </c>
      <c r="K4" s="48">
        <f t="shared" si="2"/>
        <v>0.49122807017543857</v>
      </c>
      <c r="L4" t="str">
        <f t="shared" si="3"/>
        <v>N</v>
      </c>
      <c r="M4" t="str">
        <f t="shared" si="4"/>
        <v>N</v>
      </c>
    </row>
    <row r="5" spans="1:13" x14ac:dyDescent="0.2">
      <c r="A5" s="5">
        <f t="shared" ref="A5:A36" si="5">+A4+1</f>
        <v>4</v>
      </c>
      <c r="B5" s="6" t="s">
        <v>14</v>
      </c>
      <c r="C5" s="6" t="s">
        <v>16</v>
      </c>
      <c r="D5" s="7">
        <v>0</v>
      </c>
      <c r="E5" s="7">
        <v>0</v>
      </c>
      <c r="F5" s="7">
        <v>0</v>
      </c>
      <c r="G5" s="8">
        <v>5.8329999999999993</v>
      </c>
      <c r="H5" s="9">
        <v>24000</v>
      </c>
      <c r="I5" s="6" t="s">
        <v>16</v>
      </c>
      <c r="J5" t="str">
        <f t="shared" ref="J5:J36" si="6">IF(D5=0,"Y","N")</f>
        <v>Y</v>
      </c>
      <c r="K5" s="48" t="str">
        <f t="shared" ref="K5:K36" si="7">IF(F5=0," ",F5/E5)</f>
        <v xml:space="preserve"> </v>
      </c>
      <c r="L5" t="str">
        <f t="shared" si="3"/>
        <v>N</v>
      </c>
      <c r="M5" t="str">
        <f t="shared" si="4"/>
        <v>N</v>
      </c>
    </row>
    <row r="6" spans="1:13" x14ac:dyDescent="0.2">
      <c r="A6" s="5">
        <f t="shared" si="5"/>
        <v>5</v>
      </c>
      <c r="B6" s="6" t="s">
        <v>12</v>
      </c>
      <c r="C6" s="6" t="s">
        <v>16</v>
      </c>
      <c r="D6" s="7">
        <v>0</v>
      </c>
      <c r="E6" s="7">
        <v>0</v>
      </c>
      <c r="F6" s="7">
        <v>0</v>
      </c>
      <c r="G6" s="8">
        <v>6.0134999999999996</v>
      </c>
      <c r="H6" s="9">
        <v>25500</v>
      </c>
      <c r="I6" s="6" t="s">
        <v>16</v>
      </c>
      <c r="J6" t="str">
        <f t="shared" si="6"/>
        <v>Y</v>
      </c>
      <c r="K6" s="48" t="str">
        <f t="shared" si="7"/>
        <v xml:space="preserve"> </v>
      </c>
      <c r="L6" t="str">
        <f t="shared" si="3"/>
        <v>N</v>
      </c>
      <c r="M6" t="str">
        <f t="shared" si="4"/>
        <v>N</v>
      </c>
    </row>
    <row r="7" spans="1:13" x14ac:dyDescent="0.2">
      <c r="A7" s="5">
        <f t="shared" si="5"/>
        <v>6</v>
      </c>
      <c r="B7" s="6" t="s">
        <v>12</v>
      </c>
      <c r="C7" s="6" t="s">
        <v>13</v>
      </c>
      <c r="D7" s="7">
        <v>176</v>
      </c>
      <c r="E7" s="7">
        <v>3008</v>
      </c>
      <c r="F7" s="7">
        <v>213</v>
      </c>
      <c r="G7" s="8">
        <v>5.8329999999999993</v>
      </c>
      <c r="H7" s="9">
        <v>238546.36799999999</v>
      </c>
      <c r="I7" s="6" t="s">
        <v>13</v>
      </c>
      <c r="J7" t="str">
        <f t="shared" si="6"/>
        <v>N</v>
      </c>
      <c r="K7" s="48">
        <f t="shared" si="7"/>
        <v>7.0811170212765964E-2</v>
      </c>
      <c r="L7" t="str">
        <f t="shared" si="3"/>
        <v>N</v>
      </c>
      <c r="M7" t="str">
        <f t="shared" si="4"/>
        <v>N</v>
      </c>
    </row>
    <row r="8" spans="1:13" x14ac:dyDescent="0.2">
      <c r="A8" s="5">
        <f t="shared" si="5"/>
        <v>7</v>
      </c>
      <c r="B8" s="6" t="s">
        <v>14</v>
      </c>
      <c r="C8" s="6" t="s">
        <v>13</v>
      </c>
      <c r="D8" s="7">
        <v>158</v>
      </c>
      <c r="E8" s="7">
        <v>3203</v>
      </c>
      <c r="F8" s="7">
        <v>168</v>
      </c>
      <c r="G8" s="8">
        <v>6.0134999999999996</v>
      </c>
      <c r="H8" s="9">
        <v>248525.92799999996</v>
      </c>
      <c r="I8" s="6" t="s">
        <v>13</v>
      </c>
      <c r="J8" t="str">
        <f t="shared" si="6"/>
        <v>N</v>
      </c>
      <c r="K8" s="48">
        <f t="shared" si="7"/>
        <v>5.2450827349359977E-2</v>
      </c>
      <c r="L8" t="str">
        <f t="shared" si="3"/>
        <v>N</v>
      </c>
      <c r="M8" t="str">
        <f t="shared" si="4"/>
        <v>N</v>
      </c>
    </row>
    <row r="9" spans="1:13" x14ac:dyDescent="0.2">
      <c r="A9" s="5">
        <f t="shared" si="5"/>
        <v>8</v>
      </c>
      <c r="B9" s="6" t="s">
        <v>14</v>
      </c>
      <c r="C9" s="6" t="s">
        <v>16</v>
      </c>
      <c r="D9" s="7">
        <v>0</v>
      </c>
      <c r="E9" s="7">
        <v>0</v>
      </c>
      <c r="F9" s="7">
        <v>0</v>
      </c>
      <c r="G9" s="8">
        <v>8.2934999999999999</v>
      </c>
      <c r="H9" s="9">
        <v>33500</v>
      </c>
      <c r="I9" s="6" t="s">
        <v>16</v>
      </c>
      <c r="J9" t="str">
        <f t="shared" si="6"/>
        <v>Y</v>
      </c>
      <c r="K9" s="48" t="str">
        <f t="shared" si="7"/>
        <v xml:space="preserve"> </v>
      </c>
      <c r="L9" t="str">
        <f t="shared" si="3"/>
        <v>N</v>
      </c>
      <c r="M9" t="str">
        <f t="shared" si="4"/>
        <v>N</v>
      </c>
    </row>
    <row r="10" spans="1:13" x14ac:dyDescent="0.2">
      <c r="A10" s="5">
        <f t="shared" si="5"/>
        <v>9</v>
      </c>
      <c r="B10" s="6" t="s">
        <v>14</v>
      </c>
      <c r="C10" s="6" t="s">
        <v>16</v>
      </c>
      <c r="D10" s="7">
        <v>0</v>
      </c>
      <c r="E10" s="7">
        <v>0</v>
      </c>
      <c r="F10" s="7">
        <v>0</v>
      </c>
      <c r="G10" s="8">
        <v>9.3290000000000006</v>
      </c>
      <c r="H10" s="9">
        <v>42500</v>
      </c>
      <c r="I10" s="6" t="s">
        <v>16</v>
      </c>
      <c r="J10" t="str">
        <f t="shared" si="6"/>
        <v>Y</v>
      </c>
      <c r="K10" s="48" t="str">
        <f t="shared" si="7"/>
        <v xml:space="preserve"> </v>
      </c>
      <c r="L10" t="str">
        <f t="shared" si="3"/>
        <v>N</v>
      </c>
      <c r="M10" t="str">
        <f t="shared" si="4"/>
        <v>N</v>
      </c>
    </row>
    <row r="11" spans="1:13" x14ac:dyDescent="0.2">
      <c r="A11" s="5">
        <f t="shared" si="5"/>
        <v>10</v>
      </c>
      <c r="B11" s="6" t="s">
        <v>14</v>
      </c>
      <c r="C11" s="6" t="s">
        <v>16</v>
      </c>
      <c r="D11" s="7">
        <v>0</v>
      </c>
      <c r="E11" s="7">
        <v>0</v>
      </c>
      <c r="F11" s="7">
        <v>0</v>
      </c>
      <c r="G11" s="8">
        <v>9.3290000000000006</v>
      </c>
      <c r="H11" s="9">
        <v>43000</v>
      </c>
      <c r="I11" s="6" t="s">
        <v>16</v>
      </c>
      <c r="J11" t="str">
        <f t="shared" si="6"/>
        <v>Y</v>
      </c>
      <c r="K11" s="48" t="str">
        <f t="shared" si="7"/>
        <v xml:space="preserve"> </v>
      </c>
      <c r="L11" t="str">
        <f t="shared" si="3"/>
        <v>N</v>
      </c>
      <c r="M11" t="str">
        <f t="shared" si="4"/>
        <v>N</v>
      </c>
    </row>
    <row r="12" spans="1:13" x14ac:dyDescent="0.2">
      <c r="A12" s="5">
        <f t="shared" si="5"/>
        <v>11</v>
      </c>
      <c r="B12" s="6" t="s">
        <v>15</v>
      </c>
      <c r="C12" s="6" t="s">
        <v>13</v>
      </c>
      <c r="D12" s="7">
        <v>3</v>
      </c>
      <c r="E12" s="7">
        <v>581</v>
      </c>
      <c r="F12" s="7">
        <v>22</v>
      </c>
      <c r="G12" s="8">
        <v>6.2604999999999995</v>
      </c>
      <c r="H12" s="9">
        <v>21486.035999999996</v>
      </c>
      <c r="I12" s="6" t="s">
        <v>13</v>
      </c>
      <c r="J12" t="str">
        <f t="shared" si="6"/>
        <v>N</v>
      </c>
      <c r="K12" s="48">
        <f t="shared" si="7"/>
        <v>3.7865748709122203E-2</v>
      </c>
      <c r="L12" t="str">
        <f t="shared" si="3"/>
        <v>N</v>
      </c>
      <c r="M12" t="str">
        <f t="shared" si="4"/>
        <v>N</v>
      </c>
    </row>
    <row r="13" spans="1:13" x14ac:dyDescent="0.2">
      <c r="A13" s="5">
        <f t="shared" si="5"/>
        <v>12</v>
      </c>
      <c r="B13" s="6" t="s">
        <v>12</v>
      </c>
      <c r="C13" s="6" t="s">
        <v>13</v>
      </c>
      <c r="D13" s="7">
        <v>46</v>
      </c>
      <c r="E13" s="7">
        <v>1954</v>
      </c>
      <c r="F13" s="7">
        <v>90</v>
      </c>
      <c r="G13" s="8">
        <v>6.2984999999999998</v>
      </c>
      <c r="H13" s="9">
        <v>108838.08</v>
      </c>
      <c r="I13" s="6" t="s">
        <v>13</v>
      </c>
      <c r="J13" t="str">
        <f t="shared" si="6"/>
        <v>N</v>
      </c>
      <c r="K13" s="48">
        <f t="shared" si="7"/>
        <v>4.6059365404298877E-2</v>
      </c>
      <c r="L13" t="str">
        <f t="shared" si="3"/>
        <v>N</v>
      </c>
      <c r="M13" t="str">
        <f t="shared" si="4"/>
        <v>N</v>
      </c>
    </row>
    <row r="14" spans="1:13" x14ac:dyDescent="0.2">
      <c r="A14" s="5">
        <f t="shared" si="5"/>
        <v>13</v>
      </c>
      <c r="B14" s="6" t="s">
        <v>14</v>
      </c>
      <c r="C14" s="6" t="s">
        <v>13</v>
      </c>
      <c r="D14" s="7">
        <v>486</v>
      </c>
      <c r="E14" s="7">
        <v>15318</v>
      </c>
      <c r="F14" s="7">
        <v>1242</v>
      </c>
      <c r="G14" s="8">
        <v>6.4124999999999996</v>
      </c>
      <c r="H14" s="9">
        <v>1959223.95</v>
      </c>
      <c r="I14" s="6" t="s">
        <v>13</v>
      </c>
      <c r="J14" t="str">
        <f t="shared" si="6"/>
        <v>N</v>
      </c>
      <c r="K14" s="48">
        <f t="shared" si="7"/>
        <v>8.1081081081081086E-2</v>
      </c>
      <c r="L14" t="str">
        <f t="shared" si="3"/>
        <v>N</v>
      </c>
      <c r="M14" t="str">
        <f t="shared" si="4"/>
        <v>N</v>
      </c>
    </row>
    <row r="15" spans="1:13" x14ac:dyDescent="0.2">
      <c r="A15" s="5">
        <f t="shared" si="5"/>
        <v>14</v>
      </c>
      <c r="B15" s="6" t="s">
        <v>15</v>
      </c>
      <c r="C15" s="6" t="s">
        <v>13</v>
      </c>
      <c r="D15" s="7">
        <v>19</v>
      </c>
      <c r="E15" s="7">
        <v>795</v>
      </c>
      <c r="F15" s="7">
        <v>49</v>
      </c>
      <c r="G15" s="8">
        <v>6.5074999999999994</v>
      </c>
      <c r="H15" s="9">
        <v>49743.329999999994</v>
      </c>
      <c r="I15" s="6" t="s">
        <v>13</v>
      </c>
      <c r="J15" t="str">
        <f t="shared" si="6"/>
        <v>N</v>
      </c>
      <c r="K15" s="48">
        <f t="shared" si="7"/>
        <v>6.1635220125786164E-2</v>
      </c>
      <c r="L15" t="str">
        <f t="shared" si="3"/>
        <v>N</v>
      </c>
      <c r="M15" t="str">
        <f t="shared" si="4"/>
        <v>N</v>
      </c>
    </row>
    <row r="16" spans="1:13" x14ac:dyDescent="0.2">
      <c r="A16" s="5">
        <f t="shared" si="5"/>
        <v>15</v>
      </c>
      <c r="B16" s="6" t="s">
        <v>12</v>
      </c>
      <c r="C16" s="6" t="s">
        <v>16</v>
      </c>
      <c r="D16" s="7">
        <v>0</v>
      </c>
      <c r="E16" s="7">
        <v>0</v>
      </c>
      <c r="F16" s="7">
        <v>0</v>
      </c>
      <c r="G16" s="8">
        <v>9.3290000000000006</v>
      </c>
      <c r="H16" s="9">
        <v>44000</v>
      </c>
      <c r="I16" s="6" t="s">
        <v>16</v>
      </c>
      <c r="J16" t="str">
        <f t="shared" si="6"/>
        <v>Y</v>
      </c>
      <c r="K16" s="48" t="str">
        <f t="shared" si="7"/>
        <v xml:space="preserve"> </v>
      </c>
      <c r="L16" t="str">
        <f t="shared" si="3"/>
        <v>N</v>
      </c>
      <c r="M16" t="str">
        <f t="shared" si="4"/>
        <v>N</v>
      </c>
    </row>
    <row r="17" spans="1:13" x14ac:dyDescent="0.2">
      <c r="A17" s="5">
        <f t="shared" si="5"/>
        <v>16</v>
      </c>
      <c r="B17" s="6" t="s">
        <v>12</v>
      </c>
      <c r="C17" s="6" t="s">
        <v>16</v>
      </c>
      <c r="D17" s="7">
        <v>0</v>
      </c>
      <c r="E17" s="7">
        <v>0</v>
      </c>
      <c r="F17" s="7">
        <v>0</v>
      </c>
      <c r="G17" s="8">
        <v>10.858499999999999</v>
      </c>
      <c r="H17" s="9">
        <v>51000</v>
      </c>
      <c r="I17" s="6" t="s">
        <v>16</v>
      </c>
      <c r="J17" t="str">
        <f t="shared" si="6"/>
        <v>Y</v>
      </c>
      <c r="K17" s="48" t="str">
        <f t="shared" si="7"/>
        <v xml:space="preserve"> </v>
      </c>
      <c r="L17" t="str">
        <f t="shared" si="3"/>
        <v>N</v>
      </c>
      <c r="M17" t="str">
        <f t="shared" si="4"/>
        <v>N</v>
      </c>
    </row>
    <row r="18" spans="1:13" x14ac:dyDescent="0.2">
      <c r="A18" s="5">
        <f t="shared" si="5"/>
        <v>17</v>
      </c>
      <c r="B18" s="6" t="s">
        <v>15</v>
      </c>
      <c r="C18" s="6" t="s">
        <v>13</v>
      </c>
      <c r="D18" s="7">
        <v>7</v>
      </c>
      <c r="E18" s="7">
        <v>83</v>
      </c>
      <c r="F18" s="7">
        <v>10</v>
      </c>
      <c r="G18" s="8">
        <v>7.7235000000000005</v>
      </c>
      <c r="H18" s="9">
        <v>12048.66</v>
      </c>
      <c r="I18" s="6" t="s">
        <v>13</v>
      </c>
      <c r="J18" t="str">
        <f t="shared" si="6"/>
        <v>N</v>
      </c>
      <c r="K18" s="48">
        <f t="shared" si="7"/>
        <v>0.12048192771084337</v>
      </c>
      <c r="L18" t="str">
        <f t="shared" si="3"/>
        <v>N</v>
      </c>
      <c r="M18" t="str">
        <f t="shared" si="4"/>
        <v>N</v>
      </c>
    </row>
    <row r="19" spans="1:13" x14ac:dyDescent="0.2">
      <c r="A19" s="5">
        <f t="shared" si="5"/>
        <v>18</v>
      </c>
      <c r="B19" s="6" t="s">
        <v>15</v>
      </c>
      <c r="C19" s="6" t="s">
        <v>13</v>
      </c>
      <c r="D19" s="7">
        <v>60</v>
      </c>
      <c r="E19" s="7">
        <v>848</v>
      </c>
      <c r="F19" s="7">
        <v>51</v>
      </c>
      <c r="G19" s="8">
        <v>7.8659999999999988</v>
      </c>
      <c r="H19" s="9">
        <v>62581.895999999993</v>
      </c>
      <c r="I19" s="6" t="s">
        <v>13</v>
      </c>
      <c r="J19" t="str">
        <f t="shared" si="6"/>
        <v>N</v>
      </c>
      <c r="K19" s="48">
        <f t="shared" si="7"/>
        <v>6.0141509433962265E-2</v>
      </c>
      <c r="L19" t="str">
        <f t="shared" si="3"/>
        <v>N</v>
      </c>
      <c r="M19" t="str">
        <f t="shared" si="4"/>
        <v>N</v>
      </c>
    </row>
    <row r="20" spans="1:13" x14ac:dyDescent="0.2">
      <c r="A20" s="5">
        <f t="shared" si="5"/>
        <v>19</v>
      </c>
      <c r="B20" s="6" t="s">
        <v>15</v>
      </c>
      <c r="C20" s="6" t="s">
        <v>13</v>
      </c>
      <c r="D20" s="7">
        <v>25</v>
      </c>
      <c r="E20" s="7">
        <v>681</v>
      </c>
      <c r="F20" s="7">
        <v>28</v>
      </c>
      <c r="G20" s="8">
        <v>7.9610000000000003</v>
      </c>
      <c r="H20" s="9">
        <v>34773.648000000001</v>
      </c>
      <c r="I20" s="6" t="s">
        <v>13</v>
      </c>
      <c r="J20" t="str">
        <f t="shared" si="6"/>
        <v>N</v>
      </c>
      <c r="K20" s="48">
        <f t="shared" si="7"/>
        <v>4.1116005873715125E-2</v>
      </c>
      <c r="L20" t="str">
        <f t="shared" si="3"/>
        <v>N</v>
      </c>
      <c r="M20" t="str">
        <f t="shared" si="4"/>
        <v>N</v>
      </c>
    </row>
    <row r="21" spans="1:13" x14ac:dyDescent="0.2">
      <c r="A21" s="5">
        <f t="shared" si="5"/>
        <v>20</v>
      </c>
      <c r="B21" s="6" t="s">
        <v>15</v>
      </c>
      <c r="C21" s="6" t="s">
        <v>13</v>
      </c>
      <c r="D21" s="7">
        <v>8</v>
      </c>
      <c r="E21" s="7">
        <v>43</v>
      </c>
      <c r="F21" s="7">
        <v>19</v>
      </c>
      <c r="G21" s="8">
        <v>7.9989999999999997</v>
      </c>
      <c r="H21" s="9">
        <v>23709.036</v>
      </c>
      <c r="I21" s="6" t="s">
        <v>13</v>
      </c>
      <c r="J21" t="str">
        <f t="shared" si="6"/>
        <v>N</v>
      </c>
      <c r="K21" s="48">
        <f t="shared" si="7"/>
        <v>0.44186046511627908</v>
      </c>
      <c r="L21" t="str">
        <f t="shared" si="3"/>
        <v>N</v>
      </c>
      <c r="M21" t="str">
        <f t="shared" si="4"/>
        <v>N</v>
      </c>
    </row>
    <row r="22" spans="1:13" x14ac:dyDescent="0.2">
      <c r="A22" s="5">
        <f t="shared" si="5"/>
        <v>21</v>
      </c>
      <c r="B22" s="6" t="s">
        <v>15</v>
      </c>
      <c r="C22" s="6" t="s">
        <v>13</v>
      </c>
      <c r="D22" s="7">
        <v>73</v>
      </c>
      <c r="E22" s="7">
        <v>385</v>
      </c>
      <c r="F22" s="7">
        <v>43</v>
      </c>
      <c r="G22" s="8">
        <v>8.0274999999999981</v>
      </c>
      <c r="H22" s="9">
        <v>53848.469999999994</v>
      </c>
      <c r="I22" s="6" t="s">
        <v>13</v>
      </c>
      <c r="J22" t="str">
        <f t="shared" si="6"/>
        <v>N</v>
      </c>
      <c r="K22" s="48">
        <f t="shared" si="7"/>
        <v>0.11168831168831168</v>
      </c>
      <c r="L22" t="str">
        <f t="shared" si="3"/>
        <v>N</v>
      </c>
      <c r="M22" t="str">
        <f t="shared" si="4"/>
        <v>N</v>
      </c>
    </row>
    <row r="23" spans="1:13" x14ac:dyDescent="0.2">
      <c r="A23" s="5">
        <f t="shared" si="5"/>
        <v>22</v>
      </c>
      <c r="B23" s="6" t="s">
        <v>12</v>
      </c>
      <c r="C23" s="6" t="s">
        <v>13</v>
      </c>
      <c r="D23" s="7">
        <v>0</v>
      </c>
      <c r="E23" s="7">
        <v>0</v>
      </c>
      <c r="F23" s="7">
        <v>0</v>
      </c>
      <c r="G23" s="8">
        <v>10.858499999999999</v>
      </c>
      <c r="H23" s="9">
        <v>51500</v>
      </c>
      <c r="I23" s="6" t="s">
        <v>13</v>
      </c>
      <c r="J23" t="str">
        <f t="shared" si="6"/>
        <v>Y</v>
      </c>
      <c r="K23" s="48" t="str">
        <f t="shared" si="7"/>
        <v xml:space="preserve"> </v>
      </c>
      <c r="L23" t="str">
        <f t="shared" si="3"/>
        <v>N</v>
      </c>
      <c r="M23" t="str">
        <f t="shared" si="4"/>
        <v>N</v>
      </c>
    </row>
    <row r="24" spans="1:13" x14ac:dyDescent="0.2">
      <c r="A24" s="5">
        <f t="shared" si="5"/>
        <v>23</v>
      </c>
      <c r="B24" s="6" t="s">
        <v>15</v>
      </c>
      <c r="C24" s="6" t="s">
        <v>16</v>
      </c>
      <c r="D24" s="7">
        <v>0</v>
      </c>
      <c r="E24" s="7">
        <v>0</v>
      </c>
      <c r="F24" s="7">
        <v>0</v>
      </c>
      <c r="G24" s="8">
        <v>10.858499999999999</v>
      </c>
      <c r="H24" s="9">
        <v>52000</v>
      </c>
      <c r="I24" s="6" t="s">
        <v>16</v>
      </c>
      <c r="J24" t="str">
        <f t="shared" si="6"/>
        <v>Y</v>
      </c>
      <c r="K24" s="48" t="str">
        <f t="shared" si="7"/>
        <v xml:space="preserve"> </v>
      </c>
      <c r="L24" t="str">
        <f t="shared" si="3"/>
        <v>N</v>
      </c>
      <c r="M24" t="str">
        <f t="shared" si="4"/>
        <v>N</v>
      </c>
    </row>
    <row r="25" spans="1:13" x14ac:dyDescent="0.2">
      <c r="A25" s="5">
        <f t="shared" si="5"/>
        <v>24</v>
      </c>
      <c r="B25" s="6" t="s">
        <v>15</v>
      </c>
      <c r="C25" s="6" t="s">
        <v>16</v>
      </c>
      <c r="D25" s="7">
        <v>0</v>
      </c>
      <c r="E25" s="7">
        <v>0</v>
      </c>
      <c r="F25" s="7">
        <v>0</v>
      </c>
      <c r="G25" s="8">
        <v>10.858499999999999</v>
      </c>
      <c r="H25" s="9">
        <v>52500</v>
      </c>
      <c r="I25" s="6" t="s">
        <v>16</v>
      </c>
      <c r="J25" t="str">
        <f t="shared" si="6"/>
        <v>Y</v>
      </c>
      <c r="K25" s="48" t="str">
        <f t="shared" si="7"/>
        <v xml:space="preserve"> </v>
      </c>
      <c r="L25" t="str">
        <f t="shared" si="3"/>
        <v>N</v>
      </c>
      <c r="M25" t="str">
        <f t="shared" si="4"/>
        <v>N</v>
      </c>
    </row>
    <row r="26" spans="1:13" x14ac:dyDescent="0.2">
      <c r="A26" s="5">
        <f t="shared" si="5"/>
        <v>25</v>
      </c>
      <c r="B26" s="6" t="s">
        <v>14</v>
      </c>
      <c r="C26" s="6" t="s">
        <v>13</v>
      </c>
      <c r="D26" s="7">
        <v>0</v>
      </c>
      <c r="E26" s="7">
        <v>0</v>
      </c>
      <c r="F26" s="7">
        <v>0</v>
      </c>
      <c r="G26" s="8">
        <v>9.3290000000000006</v>
      </c>
      <c r="H26" s="9">
        <v>51500</v>
      </c>
      <c r="I26" s="6" t="s">
        <v>13</v>
      </c>
      <c r="J26" t="str">
        <f t="shared" si="6"/>
        <v>Y</v>
      </c>
      <c r="K26" s="48" t="str">
        <f t="shared" si="7"/>
        <v xml:space="preserve"> </v>
      </c>
      <c r="L26" t="str">
        <f t="shared" si="3"/>
        <v>N</v>
      </c>
      <c r="M26" t="str">
        <f t="shared" si="4"/>
        <v>N</v>
      </c>
    </row>
    <row r="27" spans="1:13" x14ac:dyDescent="0.2">
      <c r="A27" s="5">
        <f t="shared" si="5"/>
        <v>26</v>
      </c>
      <c r="B27" s="6" t="s">
        <v>15</v>
      </c>
      <c r="C27" s="6" t="s">
        <v>13</v>
      </c>
      <c r="D27" s="7">
        <v>54</v>
      </c>
      <c r="E27" s="7">
        <v>50</v>
      </c>
      <c r="F27" s="7">
        <v>11</v>
      </c>
      <c r="G27" s="8">
        <v>8.3695000000000004</v>
      </c>
      <c r="H27" s="9">
        <v>14362.061999999998</v>
      </c>
      <c r="I27" s="6" t="s">
        <v>13</v>
      </c>
      <c r="J27" t="str">
        <f t="shared" si="6"/>
        <v>N</v>
      </c>
      <c r="K27" s="48">
        <f t="shared" si="7"/>
        <v>0.22</v>
      </c>
      <c r="L27" t="str">
        <f t="shared" si="3"/>
        <v>N</v>
      </c>
      <c r="M27" t="str">
        <f t="shared" si="4"/>
        <v>N</v>
      </c>
    </row>
    <row r="28" spans="1:13" x14ac:dyDescent="0.2">
      <c r="A28" s="5">
        <f t="shared" si="5"/>
        <v>27</v>
      </c>
      <c r="B28" s="6" t="s">
        <v>15</v>
      </c>
      <c r="C28" s="6" t="s">
        <v>13</v>
      </c>
      <c r="D28" s="7">
        <v>1</v>
      </c>
      <c r="E28" s="7">
        <v>263</v>
      </c>
      <c r="F28" s="7">
        <v>16</v>
      </c>
      <c r="G28" s="8">
        <v>8.4740000000000002</v>
      </c>
      <c r="H28" s="9">
        <v>21151.103999999999</v>
      </c>
      <c r="I28" s="6" t="s">
        <v>13</v>
      </c>
      <c r="J28" t="str">
        <f t="shared" si="6"/>
        <v>N</v>
      </c>
      <c r="K28" s="48">
        <f t="shared" si="7"/>
        <v>6.0836501901140684E-2</v>
      </c>
      <c r="L28" t="str">
        <f t="shared" si="3"/>
        <v>N</v>
      </c>
      <c r="M28" t="str">
        <f t="shared" si="4"/>
        <v>N</v>
      </c>
    </row>
    <row r="29" spans="1:13" x14ac:dyDescent="0.2">
      <c r="A29" s="5">
        <f t="shared" si="5"/>
        <v>28</v>
      </c>
      <c r="B29" s="6" t="s">
        <v>12</v>
      </c>
      <c r="C29" s="6" t="s">
        <v>13</v>
      </c>
      <c r="D29" s="7">
        <v>1</v>
      </c>
      <c r="E29" s="7">
        <v>1039</v>
      </c>
      <c r="F29" s="7">
        <v>54</v>
      </c>
      <c r="G29" s="8">
        <v>8.5024999999999995</v>
      </c>
      <c r="H29" s="9">
        <v>88153.919999999998</v>
      </c>
      <c r="I29" s="6" t="s">
        <v>13</v>
      </c>
      <c r="J29" t="str">
        <f t="shared" si="6"/>
        <v>N</v>
      </c>
      <c r="K29" s="48">
        <f t="shared" si="7"/>
        <v>5.19730510105871E-2</v>
      </c>
      <c r="L29" t="str">
        <f t="shared" si="3"/>
        <v>N</v>
      </c>
      <c r="M29" t="str">
        <f t="shared" si="4"/>
        <v>N</v>
      </c>
    </row>
    <row r="30" spans="1:13" x14ac:dyDescent="0.2">
      <c r="A30" s="5">
        <f t="shared" si="5"/>
        <v>29</v>
      </c>
      <c r="B30" s="6" t="s">
        <v>15</v>
      </c>
      <c r="C30" s="6" t="s">
        <v>13</v>
      </c>
      <c r="D30" s="7">
        <v>64</v>
      </c>
      <c r="E30" s="7">
        <v>151</v>
      </c>
      <c r="F30" s="7">
        <v>17</v>
      </c>
      <c r="G30" s="8">
        <v>8.5024999999999995</v>
      </c>
      <c r="H30" s="9">
        <v>22548.63</v>
      </c>
      <c r="I30" s="6" t="s">
        <v>13</v>
      </c>
      <c r="J30" t="str">
        <f t="shared" si="6"/>
        <v>N</v>
      </c>
      <c r="K30" s="48">
        <f t="shared" si="7"/>
        <v>0.11258278145695365</v>
      </c>
      <c r="L30" t="str">
        <f t="shared" si="3"/>
        <v>N</v>
      </c>
      <c r="M30" t="str">
        <f t="shared" si="4"/>
        <v>N</v>
      </c>
    </row>
    <row r="31" spans="1:13" x14ac:dyDescent="0.2">
      <c r="A31" s="5">
        <f t="shared" si="5"/>
        <v>30</v>
      </c>
      <c r="B31" s="6" t="s">
        <v>15</v>
      </c>
      <c r="C31" s="6" t="s">
        <v>13</v>
      </c>
      <c r="D31" s="7">
        <v>84</v>
      </c>
      <c r="E31" s="7">
        <v>1007</v>
      </c>
      <c r="F31" s="7">
        <v>59</v>
      </c>
      <c r="G31" s="8">
        <v>8.5594999999999999</v>
      </c>
      <c r="H31" s="9">
        <v>78781.638000000006</v>
      </c>
      <c r="I31" s="6" t="s">
        <v>13</v>
      </c>
      <c r="J31" t="str">
        <f t="shared" si="6"/>
        <v>N</v>
      </c>
      <c r="K31" s="48">
        <f t="shared" si="7"/>
        <v>5.8589870903674283E-2</v>
      </c>
      <c r="L31" t="str">
        <f t="shared" si="3"/>
        <v>N</v>
      </c>
      <c r="M31" t="str">
        <f t="shared" si="4"/>
        <v>N</v>
      </c>
    </row>
    <row r="32" spans="1:13" x14ac:dyDescent="0.2">
      <c r="A32" s="5">
        <f t="shared" si="5"/>
        <v>31</v>
      </c>
      <c r="B32" s="6" t="s">
        <v>14</v>
      </c>
      <c r="C32" s="6" t="s">
        <v>13</v>
      </c>
      <c r="D32" s="7">
        <v>0</v>
      </c>
      <c r="E32" s="7">
        <v>0</v>
      </c>
      <c r="F32" s="7">
        <v>0</v>
      </c>
      <c r="G32" s="8">
        <v>10.858499999999999</v>
      </c>
      <c r="H32" s="9">
        <v>32000</v>
      </c>
      <c r="I32" s="6" t="s">
        <v>13</v>
      </c>
      <c r="J32" t="str">
        <f t="shared" si="6"/>
        <v>Y</v>
      </c>
      <c r="K32" s="48" t="str">
        <f t="shared" si="7"/>
        <v xml:space="preserve"> </v>
      </c>
      <c r="L32" t="str">
        <f t="shared" si="3"/>
        <v>N</v>
      </c>
      <c r="M32" t="str">
        <f t="shared" si="4"/>
        <v>N</v>
      </c>
    </row>
    <row r="33" spans="1:13" x14ac:dyDescent="0.2">
      <c r="A33" s="5">
        <f t="shared" si="5"/>
        <v>32</v>
      </c>
      <c r="B33" s="6" t="s">
        <v>12</v>
      </c>
      <c r="C33" s="6" t="s">
        <v>13</v>
      </c>
      <c r="D33" s="7">
        <v>128</v>
      </c>
      <c r="E33" s="7">
        <v>506</v>
      </c>
      <c r="F33" s="7">
        <v>41</v>
      </c>
      <c r="G33" s="8">
        <v>8.6639999999999997</v>
      </c>
      <c r="H33" s="9">
        <v>68203.007999999987</v>
      </c>
      <c r="I33" s="6" t="s">
        <v>13</v>
      </c>
      <c r="J33" t="str">
        <f t="shared" si="6"/>
        <v>N</v>
      </c>
      <c r="K33" s="48">
        <f t="shared" si="7"/>
        <v>8.1027667984189727E-2</v>
      </c>
      <c r="L33" t="str">
        <f t="shared" si="3"/>
        <v>N</v>
      </c>
      <c r="M33" t="str">
        <f t="shared" si="4"/>
        <v>N</v>
      </c>
    </row>
    <row r="34" spans="1:13" x14ac:dyDescent="0.2">
      <c r="A34" s="5">
        <f t="shared" si="5"/>
        <v>33</v>
      </c>
      <c r="B34" s="6" t="s">
        <v>12</v>
      </c>
      <c r="C34" s="6" t="s">
        <v>13</v>
      </c>
      <c r="D34" s="7">
        <v>0</v>
      </c>
      <c r="E34" s="7">
        <v>0</v>
      </c>
      <c r="F34" s="7">
        <v>0</v>
      </c>
      <c r="G34" s="8">
        <v>11.494999999999999</v>
      </c>
      <c r="H34" s="9">
        <v>22000</v>
      </c>
      <c r="I34" s="6" t="s">
        <v>13</v>
      </c>
      <c r="J34" t="str">
        <f t="shared" si="6"/>
        <v>Y</v>
      </c>
      <c r="K34" s="48" t="str">
        <f t="shared" si="7"/>
        <v xml:space="preserve"> </v>
      </c>
      <c r="L34" t="str">
        <f t="shared" si="3"/>
        <v>N</v>
      </c>
      <c r="M34" t="str">
        <f t="shared" si="4"/>
        <v>N</v>
      </c>
    </row>
    <row r="35" spans="1:13" x14ac:dyDescent="0.2">
      <c r="A35" s="5">
        <f t="shared" si="5"/>
        <v>34</v>
      </c>
      <c r="B35" s="6" t="s">
        <v>12</v>
      </c>
      <c r="C35" s="6" t="s">
        <v>13</v>
      </c>
      <c r="D35" s="7">
        <v>3</v>
      </c>
      <c r="E35" s="7">
        <v>2181</v>
      </c>
      <c r="F35" s="7">
        <v>142</v>
      </c>
      <c r="G35" s="8">
        <v>8.7684999999999995</v>
      </c>
      <c r="H35" s="9">
        <v>239064.38399999999</v>
      </c>
      <c r="I35" s="6" t="s">
        <v>13</v>
      </c>
      <c r="J35" t="str">
        <f t="shared" si="6"/>
        <v>N</v>
      </c>
      <c r="K35" s="48">
        <f t="shared" si="7"/>
        <v>6.5107748739110502E-2</v>
      </c>
      <c r="L35" t="str">
        <f t="shared" si="3"/>
        <v>N</v>
      </c>
      <c r="M35" t="str">
        <f t="shared" si="4"/>
        <v>N</v>
      </c>
    </row>
    <row r="36" spans="1:13" x14ac:dyDescent="0.2">
      <c r="A36" s="5">
        <f t="shared" si="5"/>
        <v>35</v>
      </c>
      <c r="B36" s="6" t="s">
        <v>15</v>
      </c>
      <c r="C36" s="6" t="s">
        <v>13</v>
      </c>
      <c r="D36" s="7">
        <v>135</v>
      </c>
      <c r="E36" s="7">
        <v>788</v>
      </c>
      <c r="F36" s="7">
        <v>46</v>
      </c>
      <c r="G36" s="8">
        <v>8.7684999999999995</v>
      </c>
      <c r="H36" s="9">
        <v>62922.755999999994</v>
      </c>
      <c r="I36" s="6" t="s">
        <v>13</v>
      </c>
      <c r="J36" t="str">
        <f t="shared" si="6"/>
        <v>N</v>
      </c>
      <c r="K36" s="48">
        <f t="shared" si="7"/>
        <v>5.8375634517766499E-2</v>
      </c>
      <c r="L36" t="str">
        <f t="shared" si="3"/>
        <v>N</v>
      </c>
      <c r="M36" t="str">
        <f t="shared" si="4"/>
        <v>N</v>
      </c>
    </row>
    <row r="37" spans="1:13" x14ac:dyDescent="0.2">
      <c r="A37" s="5">
        <f t="shared" ref="A37:A68" si="8">+A36+1</f>
        <v>36</v>
      </c>
      <c r="B37" s="6" t="s">
        <v>14</v>
      </c>
      <c r="C37" s="6" t="s">
        <v>13</v>
      </c>
      <c r="D37" s="7">
        <v>0</v>
      </c>
      <c r="E37" s="7">
        <v>0</v>
      </c>
      <c r="F37" s="7">
        <v>0</v>
      </c>
      <c r="G37" s="8">
        <v>13.233499999999999</v>
      </c>
      <c r="H37" s="9">
        <v>10000</v>
      </c>
      <c r="I37" s="6" t="s">
        <v>13</v>
      </c>
      <c r="J37" t="str">
        <f t="shared" ref="J37:J68" si="9">IF(D37=0,"Y","N")</f>
        <v>Y</v>
      </c>
      <c r="K37" s="48" t="str">
        <f t="shared" ref="K37:K68" si="10">IF(F37=0," ",F37/E37)</f>
        <v xml:space="preserve"> </v>
      </c>
      <c r="L37" t="str">
        <f t="shared" si="3"/>
        <v>N</v>
      </c>
      <c r="M37" t="str">
        <f t="shared" si="4"/>
        <v>N</v>
      </c>
    </row>
    <row r="38" spans="1:13" x14ac:dyDescent="0.2">
      <c r="A38" s="5">
        <f t="shared" si="8"/>
        <v>37</v>
      </c>
      <c r="B38" s="6" t="s">
        <v>15</v>
      </c>
      <c r="C38" s="6" t="s">
        <v>13</v>
      </c>
      <c r="D38" s="7">
        <v>246</v>
      </c>
      <c r="E38" s="7">
        <v>1044</v>
      </c>
      <c r="F38" s="7">
        <v>33</v>
      </c>
      <c r="G38" s="8">
        <v>9.0154999999999994</v>
      </c>
      <c r="H38" s="9">
        <v>46411.794000000002</v>
      </c>
      <c r="I38" s="6" t="s">
        <v>13</v>
      </c>
      <c r="J38" t="str">
        <f t="shared" si="9"/>
        <v>N</v>
      </c>
      <c r="K38" s="48">
        <f t="shared" si="10"/>
        <v>3.1609195402298854E-2</v>
      </c>
      <c r="L38" t="str">
        <f t="shared" si="3"/>
        <v>Y</v>
      </c>
      <c r="M38" t="str">
        <f t="shared" si="4"/>
        <v>N</v>
      </c>
    </row>
    <row r="39" spans="1:13" x14ac:dyDescent="0.2">
      <c r="A39" s="5">
        <f t="shared" si="8"/>
        <v>38</v>
      </c>
      <c r="B39" s="6" t="s">
        <v>14</v>
      </c>
      <c r="C39" s="6" t="s">
        <v>13</v>
      </c>
      <c r="D39" s="7">
        <v>0</v>
      </c>
      <c r="E39" s="7">
        <v>0</v>
      </c>
      <c r="F39" s="7">
        <v>0</v>
      </c>
      <c r="G39" s="8">
        <v>40.033000000000001</v>
      </c>
      <c r="H39" s="9">
        <v>17000</v>
      </c>
      <c r="I39" s="6" t="s">
        <v>13</v>
      </c>
      <c r="J39" t="str">
        <f t="shared" si="9"/>
        <v>Y</v>
      </c>
      <c r="K39" s="48" t="str">
        <f t="shared" si="10"/>
        <v xml:space="preserve"> </v>
      </c>
      <c r="L39" t="str">
        <f t="shared" si="3"/>
        <v>N</v>
      </c>
      <c r="M39" t="str">
        <f t="shared" si="4"/>
        <v>N</v>
      </c>
    </row>
    <row r="40" spans="1:13" x14ac:dyDescent="0.2">
      <c r="A40" s="5">
        <f t="shared" si="8"/>
        <v>39</v>
      </c>
      <c r="B40" s="6" t="s">
        <v>15</v>
      </c>
      <c r="C40" s="6" t="s">
        <v>13</v>
      </c>
      <c r="D40" s="7">
        <v>2</v>
      </c>
      <c r="E40" s="7">
        <v>169</v>
      </c>
      <c r="F40" s="7">
        <v>10</v>
      </c>
      <c r="G40" s="8">
        <v>9.1105</v>
      </c>
      <c r="H40" s="9">
        <v>14212.38</v>
      </c>
      <c r="I40" s="6" t="s">
        <v>13</v>
      </c>
      <c r="J40" t="str">
        <f t="shared" si="9"/>
        <v>N</v>
      </c>
      <c r="K40" s="48">
        <f t="shared" si="10"/>
        <v>5.9171597633136092E-2</v>
      </c>
      <c r="L40" t="str">
        <f t="shared" si="3"/>
        <v>N</v>
      </c>
      <c r="M40" t="str">
        <f t="shared" si="4"/>
        <v>N</v>
      </c>
    </row>
    <row r="41" spans="1:13" x14ac:dyDescent="0.2">
      <c r="A41" s="5">
        <f t="shared" si="8"/>
        <v>40</v>
      </c>
      <c r="B41" s="6" t="s">
        <v>15</v>
      </c>
      <c r="C41" s="6" t="s">
        <v>13</v>
      </c>
      <c r="D41" s="7">
        <v>41</v>
      </c>
      <c r="E41" s="7">
        <v>420</v>
      </c>
      <c r="F41" s="7">
        <v>29</v>
      </c>
      <c r="G41" s="8">
        <v>9.2054999999999989</v>
      </c>
      <c r="H41" s="9">
        <v>41645.681999999986</v>
      </c>
      <c r="I41" s="6" t="s">
        <v>13</v>
      </c>
      <c r="J41" t="str">
        <f t="shared" si="9"/>
        <v>N</v>
      </c>
      <c r="K41" s="48">
        <f t="shared" si="10"/>
        <v>6.9047619047619052E-2</v>
      </c>
      <c r="L41" t="str">
        <f t="shared" si="3"/>
        <v>N</v>
      </c>
      <c r="M41" t="str">
        <f t="shared" si="4"/>
        <v>N</v>
      </c>
    </row>
    <row r="42" spans="1:13" x14ac:dyDescent="0.2">
      <c r="A42" s="5">
        <f t="shared" si="8"/>
        <v>41</v>
      </c>
      <c r="B42" s="6" t="s">
        <v>12</v>
      </c>
      <c r="C42" s="6" t="s">
        <v>13</v>
      </c>
      <c r="D42" s="7">
        <v>0</v>
      </c>
      <c r="E42" s="7">
        <v>0</v>
      </c>
      <c r="F42" s="7">
        <v>0</v>
      </c>
      <c r="G42" s="8">
        <v>70.008634999999998</v>
      </c>
      <c r="H42" s="9">
        <v>17000</v>
      </c>
      <c r="I42" s="6" t="s">
        <v>13</v>
      </c>
      <c r="J42" t="str">
        <f t="shared" si="9"/>
        <v>Y</v>
      </c>
      <c r="K42" s="48" t="str">
        <f t="shared" si="10"/>
        <v xml:space="preserve"> </v>
      </c>
      <c r="L42" t="str">
        <f t="shared" si="3"/>
        <v>N</v>
      </c>
      <c r="M42" t="str">
        <f t="shared" si="4"/>
        <v>N</v>
      </c>
    </row>
    <row r="43" spans="1:13" x14ac:dyDescent="0.2">
      <c r="A43" s="5">
        <f t="shared" si="8"/>
        <v>42</v>
      </c>
      <c r="B43" s="6" t="s">
        <v>12</v>
      </c>
      <c r="C43" s="6" t="s">
        <v>13</v>
      </c>
      <c r="D43" s="7">
        <v>0</v>
      </c>
      <c r="E43" s="7">
        <v>0</v>
      </c>
      <c r="F43" s="7">
        <v>0</v>
      </c>
      <c r="G43" s="8">
        <v>75.724499999999992</v>
      </c>
      <c r="H43" s="9">
        <v>17000</v>
      </c>
      <c r="I43" s="6" t="s">
        <v>13</v>
      </c>
      <c r="J43" t="str">
        <f t="shared" si="9"/>
        <v>Y</v>
      </c>
      <c r="K43" s="48" t="str">
        <f t="shared" si="10"/>
        <v xml:space="preserve"> </v>
      </c>
      <c r="L43" t="str">
        <f t="shared" si="3"/>
        <v>N</v>
      </c>
      <c r="M43" t="str">
        <f t="shared" si="4"/>
        <v>N</v>
      </c>
    </row>
    <row r="44" spans="1:13" x14ac:dyDescent="0.2">
      <c r="A44" s="5">
        <f t="shared" si="8"/>
        <v>43</v>
      </c>
      <c r="B44" s="6" t="s">
        <v>15</v>
      </c>
      <c r="C44" s="6" t="s">
        <v>13</v>
      </c>
      <c r="D44" s="7">
        <v>0</v>
      </c>
      <c r="E44" s="7">
        <v>0</v>
      </c>
      <c r="F44" s="7">
        <v>0</v>
      </c>
      <c r="G44" s="8">
        <v>75.961999999999989</v>
      </c>
      <c r="H44" s="9">
        <v>10000</v>
      </c>
      <c r="I44" s="6" t="s">
        <v>13</v>
      </c>
      <c r="J44" t="str">
        <f t="shared" si="9"/>
        <v>Y</v>
      </c>
      <c r="K44" s="48" t="str">
        <f t="shared" si="10"/>
        <v xml:space="preserve"> </v>
      </c>
      <c r="L44" t="str">
        <f t="shared" si="3"/>
        <v>N</v>
      </c>
      <c r="M44" t="str">
        <f t="shared" si="4"/>
        <v>N</v>
      </c>
    </row>
    <row r="45" spans="1:13" x14ac:dyDescent="0.2">
      <c r="A45" s="5">
        <f t="shared" si="8"/>
        <v>44</v>
      </c>
      <c r="B45" s="6" t="s">
        <v>14</v>
      </c>
      <c r="C45" s="6" t="s">
        <v>13</v>
      </c>
      <c r="D45" s="7">
        <v>27</v>
      </c>
      <c r="E45" s="7">
        <v>2528</v>
      </c>
      <c r="F45" s="7">
        <v>0</v>
      </c>
      <c r="G45" s="8">
        <v>9.3290000000000006</v>
      </c>
      <c r="H45" s="9">
        <v>43500</v>
      </c>
      <c r="I45" s="6" t="s">
        <v>13</v>
      </c>
      <c r="J45" t="str">
        <f t="shared" si="9"/>
        <v>N</v>
      </c>
      <c r="K45" s="48" t="str">
        <f t="shared" si="10"/>
        <v xml:space="preserve"> </v>
      </c>
      <c r="L45" t="str">
        <f t="shared" si="3"/>
        <v>N</v>
      </c>
      <c r="M45" t="str">
        <f t="shared" si="4"/>
        <v>N</v>
      </c>
    </row>
    <row r="46" spans="1:13" x14ac:dyDescent="0.2">
      <c r="A46" s="5">
        <f t="shared" si="8"/>
        <v>45</v>
      </c>
      <c r="B46" s="6" t="s">
        <v>15</v>
      </c>
      <c r="C46" s="6" t="s">
        <v>13</v>
      </c>
      <c r="D46" s="7">
        <v>0</v>
      </c>
      <c r="E46" s="7">
        <v>0</v>
      </c>
      <c r="F46" s="7">
        <v>0</v>
      </c>
      <c r="G46" s="8">
        <v>76.142499999999998</v>
      </c>
      <c r="H46" s="9">
        <v>10000</v>
      </c>
      <c r="I46" s="6" t="s">
        <v>13</v>
      </c>
      <c r="J46" t="str">
        <f t="shared" si="9"/>
        <v>Y</v>
      </c>
      <c r="K46" s="48" t="str">
        <f t="shared" si="10"/>
        <v xml:space="preserve"> </v>
      </c>
      <c r="L46" t="str">
        <f t="shared" si="3"/>
        <v>N</v>
      </c>
      <c r="M46" t="str">
        <f t="shared" si="4"/>
        <v>N</v>
      </c>
    </row>
    <row r="47" spans="1:13" x14ac:dyDescent="0.2">
      <c r="A47" s="5">
        <f t="shared" si="8"/>
        <v>46</v>
      </c>
      <c r="B47" s="6" t="s">
        <v>15</v>
      </c>
      <c r="C47" s="6" t="s">
        <v>13</v>
      </c>
      <c r="D47" s="7">
        <v>26</v>
      </c>
      <c r="E47" s="7">
        <v>873</v>
      </c>
      <c r="F47" s="7">
        <v>59</v>
      </c>
      <c r="G47" s="8">
        <v>9.386000000000001</v>
      </c>
      <c r="H47" s="9">
        <v>86388.744000000006</v>
      </c>
      <c r="I47" s="6" t="s">
        <v>13</v>
      </c>
      <c r="J47" t="str">
        <f t="shared" si="9"/>
        <v>N</v>
      </c>
      <c r="K47" s="48">
        <f t="shared" si="10"/>
        <v>6.7583046964490259E-2</v>
      </c>
      <c r="L47" t="str">
        <f t="shared" si="3"/>
        <v>N</v>
      </c>
      <c r="M47" t="str">
        <f t="shared" si="4"/>
        <v>N</v>
      </c>
    </row>
    <row r="48" spans="1:13" x14ac:dyDescent="0.2">
      <c r="A48" s="5">
        <f t="shared" si="8"/>
        <v>47</v>
      </c>
      <c r="B48" s="6" t="s">
        <v>15</v>
      </c>
      <c r="C48" s="6" t="s">
        <v>13</v>
      </c>
      <c r="D48" s="7">
        <v>1</v>
      </c>
      <c r="E48" s="7">
        <v>397</v>
      </c>
      <c r="F48" s="7">
        <v>20</v>
      </c>
      <c r="G48" s="8">
        <v>9.7754999999999992</v>
      </c>
      <c r="H48" s="9">
        <v>30499.559999999998</v>
      </c>
      <c r="I48" s="6" t="s">
        <v>13</v>
      </c>
      <c r="J48" t="str">
        <f t="shared" si="9"/>
        <v>N</v>
      </c>
      <c r="K48" s="48">
        <f t="shared" si="10"/>
        <v>5.0377833753148617E-2</v>
      </c>
      <c r="L48" t="str">
        <f t="shared" si="3"/>
        <v>N</v>
      </c>
      <c r="M48" t="str">
        <f t="shared" si="4"/>
        <v>N</v>
      </c>
    </row>
    <row r="49" spans="1:13" x14ac:dyDescent="0.2">
      <c r="A49" s="5">
        <f t="shared" si="8"/>
        <v>48</v>
      </c>
      <c r="B49" s="6" t="s">
        <v>14</v>
      </c>
      <c r="C49" s="6" t="s">
        <v>13</v>
      </c>
      <c r="D49" s="7">
        <v>64</v>
      </c>
      <c r="E49" s="7">
        <v>1166</v>
      </c>
      <c r="F49" s="7">
        <v>97</v>
      </c>
      <c r="G49" s="8">
        <v>10.022500000000001</v>
      </c>
      <c r="H49" s="9">
        <v>239156.89500000002</v>
      </c>
      <c r="I49" s="6" t="s">
        <v>13</v>
      </c>
      <c r="J49" t="str">
        <f t="shared" si="9"/>
        <v>N</v>
      </c>
      <c r="K49" s="48">
        <f t="shared" si="10"/>
        <v>8.3190394511149235E-2</v>
      </c>
      <c r="L49" t="str">
        <f t="shared" si="3"/>
        <v>N</v>
      </c>
      <c r="M49" t="str">
        <f t="shared" si="4"/>
        <v>N</v>
      </c>
    </row>
    <row r="50" spans="1:13" x14ac:dyDescent="0.2">
      <c r="A50" s="5">
        <f t="shared" si="8"/>
        <v>49</v>
      </c>
      <c r="B50" s="6" t="s">
        <v>15</v>
      </c>
      <c r="C50" s="6" t="s">
        <v>13</v>
      </c>
      <c r="D50" s="7">
        <v>19</v>
      </c>
      <c r="E50" s="7">
        <v>477</v>
      </c>
      <c r="F50" s="7">
        <v>17</v>
      </c>
      <c r="G50" s="8">
        <v>10.183999999999999</v>
      </c>
      <c r="H50" s="9">
        <v>27007.968000000001</v>
      </c>
      <c r="I50" s="6" t="s">
        <v>13</v>
      </c>
      <c r="J50" t="str">
        <f t="shared" si="9"/>
        <v>N</v>
      </c>
      <c r="K50" s="48">
        <f t="shared" si="10"/>
        <v>3.5639412997903561E-2</v>
      </c>
      <c r="L50" t="str">
        <f t="shared" si="3"/>
        <v>N</v>
      </c>
      <c r="M50" t="str">
        <f t="shared" si="4"/>
        <v>N</v>
      </c>
    </row>
    <row r="51" spans="1:13" x14ac:dyDescent="0.2">
      <c r="A51" s="5">
        <f t="shared" si="8"/>
        <v>50</v>
      </c>
      <c r="B51" s="6" t="s">
        <v>15</v>
      </c>
      <c r="C51" s="6" t="s">
        <v>13</v>
      </c>
      <c r="D51" s="7">
        <v>16</v>
      </c>
      <c r="E51" s="7">
        <v>522</v>
      </c>
      <c r="F51" s="7">
        <v>23</v>
      </c>
      <c r="G51" s="8">
        <v>10.250499999999999</v>
      </c>
      <c r="H51" s="9">
        <v>36778.793999999994</v>
      </c>
      <c r="I51" s="6" t="s">
        <v>13</v>
      </c>
      <c r="J51" t="str">
        <f t="shared" si="9"/>
        <v>N</v>
      </c>
      <c r="K51" s="48">
        <f t="shared" si="10"/>
        <v>4.4061302681992334E-2</v>
      </c>
      <c r="L51" t="str">
        <f t="shared" si="3"/>
        <v>N</v>
      </c>
      <c r="M51" t="str">
        <f t="shared" si="4"/>
        <v>N</v>
      </c>
    </row>
    <row r="52" spans="1:13" x14ac:dyDescent="0.2">
      <c r="A52" s="5">
        <f t="shared" si="8"/>
        <v>51</v>
      </c>
      <c r="B52" s="6" t="s">
        <v>15</v>
      </c>
      <c r="C52" s="6" t="s">
        <v>13</v>
      </c>
      <c r="D52" s="7">
        <v>184</v>
      </c>
      <c r="E52" s="7">
        <v>1115</v>
      </c>
      <c r="F52" s="7">
        <v>31</v>
      </c>
      <c r="G52" s="8">
        <v>10.3645</v>
      </c>
      <c r="H52" s="9">
        <v>50122.722000000002</v>
      </c>
      <c r="I52" s="6" t="s">
        <v>13</v>
      </c>
      <c r="J52" t="str">
        <f t="shared" si="9"/>
        <v>N</v>
      </c>
      <c r="K52" s="48">
        <f t="shared" si="10"/>
        <v>2.780269058295964E-2</v>
      </c>
      <c r="L52" t="str">
        <f t="shared" si="3"/>
        <v>Y</v>
      </c>
      <c r="M52" t="str">
        <f t="shared" si="4"/>
        <v>N</v>
      </c>
    </row>
    <row r="53" spans="1:13" x14ac:dyDescent="0.2">
      <c r="A53" s="5">
        <f t="shared" si="8"/>
        <v>52</v>
      </c>
      <c r="B53" s="6" t="s">
        <v>15</v>
      </c>
      <c r="C53" s="6" t="s">
        <v>13</v>
      </c>
      <c r="D53" s="7">
        <v>91</v>
      </c>
      <c r="E53" s="7">
        <v>829</v>
      </c>
      <c r="F53" s="7">
        <v>45</v>
      </c>
      <c r="G53" s="8">
        <v>10.412000000000001</v>
      </c>
      <c r="H53" s="9">
        <v>73092.240000000005</v>
      </c>
      <c r="I53" s="6" t="s">
        <v>13</v>
      </c>
      <c r="J53" t="str">
        <f t="shared" si="9"/>
        <v>N</v>
      </c>
      <c r="K53" s="48">
        <f t="shared" si="10"/>
        <v>5.4282267792521106E-2</v>
      </c>
      <c r="L53" t="str">
        <f t="shared" si="3"/>
        <v>N</v>
      </c>
      <c r="M53" t="str">
        <f t="shared" si="4"/>
        <v>N</v>
      </c>
    </row>
    <row r="54" spans="1:13" x14ac:dyDescent="0.2">
      <c r="A54" s="5">
        <f t="shared" si="8"/>
        <v>53</v>
      </c>
      <c r="B54" s="6" t="s">
        <v>12</v>
      </c>
      <c r="C54" s="6" t="s">
        <v>13</v>
      </c>
      <c r="D54" s="7">
        <v>89</v>
      </c>
      <c r="E54" s="7">
        <v>1463</v>
      </c>
      <c r="F54" s="7">
        <v>60</v>
      </c>
      <c r="G54" s="8">
        <v>10.430999999999999</v>
      </c>
      <c r="H54" s="9">
        <v>120165.12</v>
      </c>
      <c r="I54" s="6" t="s">
        <v>13</v>
      </c>
      <c r="J54" t="str">
        <f t="shared" si="9"/>
        <v>N</v>
      </c>
      <c r="K54" s="48">
        <f t="shared" si="10"/>
        <v>4.1011619958988381E-2</v>
      </c>
      <c r="L54" t="str">
        <f t="shared" si="3"/>
        <v>N</v>
      </c>
      <c r="M54" t="str">
        <f t="shared" si="4"/>
        <v>N</v>
      </c>
    </row>
    <row r="55" spans="1:13" x14ac:dyDescent="0.2">
      <c r="A55" s="5">
        <f t="shared" si="8"/>
        <v>54</v>
      </c>
      <c r="B55" s="6" t="s">
        <v>12</v>
      </c>
      <c r="C55" s="6" t="s">
        <v>13</v>
      </c>
      <c r="D55" s="7">
        <v>0</v>
      </c>
      <c r="E55" s="7">
        <v>0</v>
      </c>
      <c r="F55" s="7">
        <v>0</v>
      </c>
      <c r="G55" s="8">
        <v>82.583500000000001</v>
      </c>
      <c r="H55" s="9">
        <v>51500</v>
      </c>
      <c r="I55" s="6" t="s">
        <v>13</v>
      </c>
      <c r="J55" t="str">
        <f t="shared" si="9"/>
        <v>Y</v>
      </c>
      <c r="K55" s="48" t="str">
        <f t="shared" si="10"/>
        <v xml:space="preserve"> </v>
      </c>
      <c r="L55" t="str">
        <f t="shared" si="3"/>
        <v>N</v>
      </c>
      <c r="M55" t="str">
        <f t="shared" si="4"/>
        <v>N</v>
      </c>
    </row>
    <row r="56" spans="1:13" x14ac:dyDescent="0.2">
      <c r="A56" s="5">
        <f t="shared" si="8"/>
        <v>55</v>
      </c>
      <c r="B56" s="6" t="s">
        <v>15</v>
      </c>
      <c r="C56" s="6" t="s">
        <v>13</v>
      </c>
      <c r="D56" s="7">
        <v>32</v>
      </c>
      <c r="E56" s="7">
        <v>756</v>
      </c>
      <c r="F56" s="7">
        <v>32</v>
      </c>
      <c r="G56" s="8">
        <v>10.478499999999999</v>
      </c>
      <c r="H56" s="9">
        <v>52308.671999999999</v>
      </c>
      <c r="I56" s="6" t="s">
        <v>13</v>
      </c>
      <c r="J56" t="str">
        <f t="shared" si="9"/>
        <v>N</v>
      </c>
      <c r="K56" s="48">
        <f t="shared" si="10"/>
        <v>4.2328042328042326E-2</v>
      </c>
      <c r="L56" t="str">
        <f t="shared" si="3"/>
        <v>N</v>
      </c>
      <c r="M56" t="str">
        <f t="shared" si="4"/>
        <v>N</v>
      </c>
    </row>
    <row r="57" spans="1:13" x14ac:dyDescent="0.2">
      <c r="A57" s="5">
        <f t="shared" si="8"/>
        <v>56</v>
      </c>
      <c r="B57" s="6" t="s">
        <v>15</v>
      </c>
      <c r="C57" s="6" t="s">
        <v>13</v>
      </c>
      <c r="D57" s="7">
        <v>153</v>
      </c>
      <c r="E57" s="7">
        <v>421</v>
      </c>
      <c r="F57" s="7">
        <v>16</v>
      </c>
      <c r="G57" s="8">
        <v>10.563999999999998</v>
      </c>
      <c r="H57" s="9">
        <v>26367.743999999995</v>
      </c>
      <c r="I57" s="6" t="s">
        <v>13</v>
      </c>
      <c r="J57" t="str">
        <f t="shared" si="9"/>
        <v>N</v>
      </c>
      <c r="K57" s="48">
        <f t="shared" si="10"/>
        <v>3.800475059382423E-2</v>
      </c>
      <c r="L57" t="str">
        <f t="shared" si="3"/>
        <v>N</v>
      </c>
      <c r="M57" t="str">
        <f t="shared" si="4"/>
        <v>N</v>
      </c>
    </row>
    <row r="58" spans="1:13" x14ac:dyDescent="0.2">
      <c r="A58" s="5">
        <f t="shared" si="8"/>
        <v>57</v>
      </c>
      <c r="B58" s="6" t="s">
        <v>15</v>
      </c>
      <c r="C58" s="6" t="s">
        <v>13</v>
      </c>
      <c r="D58" s="7">
        <v>10</v>
      </c>
      <c r="E58" s="7">
        <v>822</v>
      </c>
      <c r="F58" s="7">
        <v>26</v>
      </c>
      <c r="G58" s="8">
        <v>10.659000000000001</v>
      </c>
      <c r="H58" s="9">
        <v>43232.904000000002</v>
      </c>
      <c r="I58" s="6" t="s">
        <v>13</v>
      </c>
      <c r="J58" t="str">
        <f t="shared" si="9"/>
        <v>N</v>
      </c>
      <c r="K58" s="48">
        <f t="shared" si="10"/>
        <v>3.1630170316301706E-2</v>
      </c>
      <c r="L58" t="str">
        <f t="shared" si="3"/>
        <v>N</v>
      </c>
      <c r="M58" t="str">
        <f t="shared" si="4"/>
        <v>N</v>
      </c>
    </row>
    <row r="59" spans="1:13" x14ac:dyDescent="0.2">
      <c r="A59" s="5">
        <f t="shared" si="8"/>
        <v>58</v>
      </c>
      <c r="B59" s="6" t="s">
        <v>12</v>
      </c>
      <c r="C59" s="6" t="s">
        <v>13</v>
      </c>
      <c r="D59" s="7">
        <v>0</v>
      </c>
      <c r="E59" s="7">
        <v>0</v>
      </c>
      <c r="F59" s="7">
        <v>0</v>
      </c>
      <c r="G59" s="8">
        <v>96.206499999999991</v>
      </c>
      <c r="H59" s="9">
        <v>51500</v>
      </c>
      <c r="I59" s="6" t="s">
        <v>13</v>
      </c>
      <c r="J59" t="str">
        <f t="shared" si="9"/>
        <v>Y</v>
      </c>
      <c r="K59" s="48" t="str">
        <f t="shared" si="10"/>
        <v xml:space="preserve"> </v>
      </c>
      <c r="L59" t="str">
        <f t="shared" si="3"/>
        <v>N</v>
      </c>
      <c r="M59" t="str">
        <f t="shared" si="4"/>
        <v>N</v>
      </c>
    </row>
    <row r="60" spans="1:13" x14ac:dyDescent="0.2">
      <c r="A60" s="5">
        <f t="shared" si="8"/>
        <v>59</v>
      </c>
      <c r="B60" s="6" t="s">
        <v>12</v>
      </c>
      <c r="C60" s="6" t="s">
        <v>13</v>
      </c>
      <c r="D60" s="7">
        <v>0</v>
      </c>
      <c r="E60" s="7">
        <v>0</v>
      </c>
      <c r="F60" s="7">
        <v>0</v>
      </c>
      <c r="G60" s="8">
        <v>110.0765</v>
      </c>
      <c r="H60" s="9">
        <v>51500</v>
      </c>
      <c r="I60" s="6" t="s">
        <v>13</v>
      </c>
      <c r="J60" t="str">
        <f t="shared" si="9"/>
        <v>Y</v>
      </c>
      <c r="K60" s="48" t="str">
        <f t="shared" si="10"/>
        <v xml:space="preserve"> </v>
      </c>
      <c r="L60" t="str">
        <f t="shared" si="3"/>
        <v>N</v>
      </c>
      <c r="M60" t="str">
        <f t="shared" si="4"/>
        <v>N</v>
      </c>
    </row>
    <row r="61" spans="1:13" x14ac:dyDescent="0.2">
      <c r="A61" s="5">
        <f t="shared" si="8"/>
        <v>60</v>
      </c>
      <c r="B61" s="6" t="s">
        <v>14</v>
      </c>
      <c r="C61" s="6" t="s">
        <v>13</v>
      </c>
      <c r="D61" s="7">
        <v>0</v>
      </c>
      <c r="E61" s="7">
        <v>0</v>
      </c>
      <c r="F61" s="7">
        <v>0</v>
      </c>
      <c r="G61" s="8">
        <v>116.14700000000001</v>
      </c>
      <c r="H61" s="9">
        <v>51500</v>
      </c>
      <c r="I61" s="6" t="s">
        <v>13</v>
      </c>
      <c r="J61" t="str">
        <f t="shared" si="9"/>
        <v>Y</v>
      </c>
      <c r="K61" s="48" t="str">
        <f t="shared" si="10"/>
        <v xml:space="preserve"> </v>
      </c>
      <c r="L61" t="str">
        <f t="shared" si="3"/>
        <v>N</v>
      </c>
      <c r="M61" t="str">
        <f t="shared" si="4"/>
        <v>N</v>
      </c>
    </row>
    <row r="62" spans="1:13" x14ac:dyDescent="0.2">
      <c r="A62" s="5">
        <f t="shared" si="8"/>
        <v>61</v>
      </c>
      <c r="B62" s="6" t="s">
        <v>15</v>
      </c>
      <c r="C62" s="6" t="s">
        <v>13</v>
      </c>
      <c r="D62" s="7">
        <v>0</v>
      </c>
      <c r="E62" s="7">
        <v>11</v>
      </c>
      <c r="F62" s="7">
        <v>10</v>
      </c>
      <c r="G62" s="8">
        <v>8.1630000000000003</v>
      </c>
      <c r="H62" s="9">
        <v>12734.28</v>
      </c>
      <c r="I62" s="6" t="s">
        <v>13</v>
      </c>
      <c r="J62" t="str">
        <f t="shared" si="9"/>
        <v>Y</v>
      </c>
      <c r="K62" s="48">
        <f t="shared" si="10"/>
        <v>0.90909090909090906</v>
      </c>
      <c r="L62" t="str">
        <f t="shared" si="3"/>
        <v>N</v>
      </c>
      <c r="M62" t="str">
        <f t="shared" si="4"/>
        <v>Y</v>
      </c>
    </row>
    <row r="63" spans="1:13" x14ac:dyDescent="0.2">
      <c r="A63" s="5">
        <f t="shared" si="8"/>
        <v>62</v>
      </c>
      <c r="B63" s="6" t="s">
        <v>15</v>
      </c>
      <c r="C63" s="6" t="s">
        <v>13</v>
      </c>
      <c r="D63" s="7">
        <v>0</v>
      </c>
      <c r="E63" s="7">
        <v>69</v>
      </c>
      <c r="F63" s="7">
        <v>22</v>
      </c>
      <c r="G63" s="8">
        <v>9.0060000000000002</v>
      </c>
      <c r="H63" s="9">
        <v>30908.591999999997</v>
      </c>
      <c r="I63" s="6" t="s">
        <v>13</v>
      </c>
      <c r="J63" t="str">
        <f t="shared" si="9"/>
        <v>Y</v>
      </c>
      <c r="K63" s="48">
        <f t="shared" si="10"/>
        <v>0.3188405797101449</v>
      </c>
      <c r="L63" t="str">
        <f t="shared" si="3"/>
        <v>N</v>
      </c>
      <c r="M63" t="str">
        <f t="shared" si="4"/>
        <v>Y</v>
      </c>
    </row>
    <row r="64" spans="1:13" x14ac:dyDescent="0.2">
      <c r="A64" s="5">
        <f t="shared" si="8"/>
        <v>63</v>
      </c>
      <c r="B64" s="6" t="s">
        <v>12</v>
      </c>
      <c r="C64" s="6" t="s">
        <v>13</v>
      </c>
      <c r="D64" s="7">
        <v>0</v>
      </c>
      <c r="E64" s="7">
        <v>85</v>
      </c>
      <c r="F64" s="7">
        <v>13</v>
      </c>
      <c r="G64" s="8">
        <v>12.359499999999999</v>
      </c>
      <c r="H64" s="9">
        <v>30849.311999999998</v>
      </c>
      <c r="I64" s="6" t="s">
        <v>13</v>
      </c>
      <c r="J64" t="str">
        <f t="shared" si="9"/>
        <v>Y</v>
      </c>
      <c r="K64" s="48">
        <f t="shared" si="10"/>
        <v>0.15294117647058825</v>
      </c>
      <c r="L64" t="str">
        <f t="shared" si="3"/>
        <v>N</v>
      </c>
      <c r="M64" t="str">
        <f t="shared" si="4"/>
        <v>Y</v>
      </c>
    </row>
    <row r="65" spans="1:13" x14ac:dyDescent="0.2">
      <c r="A65" s="5">
        <f t="shared" si="8"/>
        <v>64</v>
      </c>
      <c r="B65" s="6" t="s">
        <v>15</v>
      </c>
      <c r="C65" s="6" t="s">
        <v>13</v>
      </c>
      <c r="D65" s="7">
        <v>22</v>
      </c>
      <c r="E65" s="7">
        <v>231</v>
      </c>
      <c r="F65" s="7">
        <v>12</v>
      </c>
      <c r="G65" s="8">
        <v>10.8775</v>
      </c>
      <c r="H65" s="9">
        <v>20362.68</v>
      </c>
      <c r="I65" s="6" t="s">
        <v>13</v>
      </c>
      <c r="J65" t="str">
        <f t="shared" si="9"/>
        <v>N</v>
      </c>
      <c r="K65" s="48">
        <f t="shared" si="10"/>
        <v>5.1948051948051951E-2</v>
      </c>
      <c r="L65" t="str">
        <f t="shared" si="3"/>
        <v>N</v>
      </c>
      <c r="M65" t="str">
        <f t="shared" si="4"/>
        <v>N</v>
      </c>
    </row>
    <row r="66" spans="1:13" x14ac:dyDescent="0.2">
      <c r="A66" s="5">
        <f t="shared" si="8"/>
        <v>65</v>
      </c>
      <c r="B66" s="6" t="s">
        <v>15</v>
      </c>
      <c r="C66" s="6" t="s">
        <v>13</v>
      </c>
      <c r="D66" s="7">
        <v>0</v>
      </c>
      <c r="E66" s="7">
        <v>94</v>
      </c>
      <c r="F66" s="7">
        <v>3</v>
      </c>
      <c r="G66" s="8">
        <v>12.3215</v>
      </c>
      <c r="H66" s="9">
        <v>5766.4620000000004</v>
      </c>
      <c r="I66" s="6" t="s">
        <v>13</v>
      </c>
      <c r="J66" t="str">
        <f t="shared" si="9"/>
        <v>Y</v>
      </c>
      <c r="K66" s="48">
        <f t="shared" si="10"/>
        <v>3.1914893617021274E-2</v>
      </c>
      <c r="L66" t="str">
        <f t="shared" si="3"/>
        <v>N</v>
      </c>
      <c r="M66" t="str">
        <f t="shared" si="4"/>
        <v>Y</v>
      </c>
    </row>
    <row r="67" spans="1:13" x14ac:dyDescent="0.2">
      <c r="A67" s="5">
        <f t="shared" si="8"/>
        <v>66</v>
      </c>
      <c r="B67" s="6" t="s">
        <v>12</v>
      </c>
      <c r="C67" s="6" t="s">
        <v>13</v>
      </c>
      <c r="D67" s="7">
        <v>7</v>
      </c>
      <c r="E67" s="7">
        <v>156</v>
      </c>
      <c r="F67" s="7">
        <v>34</v>
      </c>
      <c r="G67" s="8">
        <v>11.010499999999999</v>
      </c>
      <c r="H67" s="9">
        <v>71876.543999999994</v>
      </c>
      <c r="I67" s="6" t="s">
        <v>13</v>
      </c>
      <c r="J67" t="str">
        <f t="shared" si="9"/>
        <v>N</v>
      </c>
      <c r="K67" s="48">
        <f t="shared" si="10"/>
        <v>0.21794871794871795</v>
      </c>
      <c r="L67" t="str">
        <f t="shared" ref="L67:L101" si="11">IF(AND(E67&gt;=1000,K67&lt;0.04),"Y","N")</f>
        <v>N</v>
      </c>
      <c r="M67" t="str">
        <f t="shared" ref="M67:M101" si="12">IF(AND(D67=0,E67&gt;0),"Y","N")</f>
        <v>N</v>
      </c>
    </row>
    <row r="68" spans="1:13" x14ac:dyDescent="0.2">
      <c r="A68" s="5">
        <f t="shared" si="8"/>
        <v>67</v>
      </c>
      <c r="B68" s="6" t="s">
        <v>15</v>
      </c>
      <c r="C68" s="6" t="s">
        <v>13</v>
      </c>
      <c r="D68" s="7">
        <v>233</v>
      </c>
      <c r="E68" s="7">
        <v>861</v>
      </c>
      <c r="F68" s="7">
        <v>27</v>
      </c>
      <c r="G68" s="8">
        <v>11.352499999999999</v>
      </c>
      <c r="H68" s="9">
        <v>47816.729999999996</v>
      </c>
      <c r="I68" s="6" t="s">
        <v>13</v>
      </c>
      <c r="J68" t="str">
        <f t="shared" si="9"/>
        <v>N</v>
      </c>
      <c r="K68" s="48">
        <f t="shared" si="10"/>
        <v>3.1358885017421602E-2</v>
      </c>
      <c r="L68" t="str">
        <f t="shared" si="11"/>
        <v>N</v>
      </c>
      <c r="M68" t="str">
        <f t="shared" si="12"/>
        <v>N</v>
      </c>
    </row>
    <row r="69" spans="1:13" x14ac:dyDescent="0.2">
      <c r="A69" s="5">
        <f t="shared" ref="A69:A101" si="13">+A68+1</f>
        <v>68</v>
      </c>
      <c r="B69" s="6" t="s">
        <v>15</v>
      </c>
      <c r="C69" s="6" t="s">
        <v>13</v>
      </c>
      <c r="D69" s="7">
        <v>0</v>
      </c>
      <c r="E69" s="7">
        <v>164</v>
      </c>
      <c r="F69" s="7">
        <v>14</v>
      </c>
      <c r="G69" s="8">
        <v>8.6544999999999987</v>
      </c>
      <c r="H69" s="9">
        <v>18901.427999999996</v>
      </c>
      <c r="I69" s="6" t="s">
        <v>13</v>
      </c>
      <c r="J69" t="str">
        <f t="shared" ref="J69:J101" si="14">IF(D69=0,"Y","N")</f>
        <v>Y</v>
      </c>
      <c r="K69" s="48">
        <f t="shared" ref="K69:K101" si="15">IF(F69=0," ",F69/E69)</f>
        <v>8.5365853658536592E-2</v>
      </c>
      <c r="L69" t="str">
        <f t="shared" si="11"/>
        <v>N</v>
      </c>
      <c r="M69" t="str">
        <f t="shared" si="12"/>
        <v>Y</v>
      </c>
    </row>
    <row r="70" spans="1:13" x14ac:dyDescent="0.2">
      <c r="A70" s="5">
        <f t="shared" si="13"/>
        <v>69</v>
      </c>
      <c r="B70" s="6" t="s">
        <v>15</v>
      </c>
      <c r="C70" s="6" t="s">
        <v>13</v>
      </c>
      <c r="D70" s="7">
        <v>8</v>
      </c>
      <c r="E70" s="7">
        <v>27</v>
      </c>
      <c r="F70" s="7">
        <v>11</v>
      </c>
      <c r="G70" s="8">
        <v>11.437999999999999</v>
      </c>
      <c r="H70" s="9">
        <v>19627.607999999997</v>
      </c>
      <c r="I70" s="6" t="s">
        <v>13</v>
      </c>
      <c r="J70" t="str">
        <f t="shared" si="14"/>
        <v>N</v>
      </c>
      <c r="K70" s="48">
        <f t="shared" si="15"/>
        <v>0.40740740740740738</v>
      </c>
      <c r="L70" t="str">
        <f t="shared" si="11"/>
        <v>N</v>
      </c>
      <c r="M70" t="str">
        <f t="shared" si="12"/>
        <v>N</v>
      </c>
    </row>
    <row r="71" spans="1:13" x14ac:dyDescent="0.2">
      <c r="A71" s="5">
        <f t="shared" si="13"/>
        <v>70</v>
      </c>
      <c r="B71" s="6" t="s">
        <v>14</v>
      </c>
      <c r="C71" s="6" t="s">
        <v>13</v>
      </c>
      <c r="D71" s="7">
        <v>7</v>
      </c>
      <c r="E71" s="7">
        <v>0</v>
      </c>
      <c r="F71" s="7">
        <v>0</v>
      </c>
      <c r="G71" s="8">
        <v>11.494999999999999</v>
      </c>
      <c r="H71" s="9">
        <v>56500</v>
      </c>
      <c r="I71" s="6" t="s">
        <v>13</v>
      </c>
      <c r="J71" t="str">
        <f t="shared" si="14"/>
        <v>N</v>
      </c>
      <c r="K71" s="48" t="str">
        <f t="shared" si="15"/>
        <v xml:space="preserve"> </v>
      </c>
      <c r="L71" t="str">
        <f t="shared" si="11"/>
        <v>N</v>
      </c>
      <c r="M71" t="str">
        <f t="shared" si="12"/>
        <v>N</v>
      </c>
    </row>
    <row r="72" spans="1:13" x14ac:dyDescent="0.2">
      <c r="A72" s="5">
        <f t="shared" si="13"/>
        <v>71</v>
      </c>
      <c r="B72" s="6" t="s">
        <v>15</v>
      </c>
      <c r="C72" s="6" t="s">
        <v>13</v>
      </c>
      <c r="D72" s="7">
        <v>40</v>
      </c>
      <c r="E72" s="7">
        <v>990</v>
      </c>
      <c r="F72" s="7">
        <v>18</v>
      </c>
      <c r="G72" s="8">
        <v>11.494999999999999</v>
      </c>
      <c r="H72" s="9">
        <v>32277.96</v>
      </c>
      <c r="I72" s="6" t="s">
        <v>13</v>
      </c>
      <c r="J72" t="str">
        <f t="shared" si="14"/>
        <v>N</v>
      </c>
      <c r="K72" s="48">
        <f t="shared" si="15"/>
        <v>1.8181818181818181E-2</v>
      </c>
      <c r="L72" t="str">
        <f t="shared" si="11"/>
        <v>N</v>
      </c>
      <c r="M72" t="str">
        <f t="shared" si="12"/>
        <v>N</v>
      </c>
    </row>
    <row r="73" spans="1:13" x14ac:dyDescent="0.2">
      <c r="A73" s="5">
        <f t="shared" si="13"/>
        <v>72</v>
      </c>
      <c r="B73" s="6" t="s">
        <v>15</v>
      </c>
      <c r="C73" s="6" t="s">
        <v>13</v>
      </c>
      <c r="D73" s="7">
        <v>1</v>
      </c>
      <c r="E73" s="7">
        <v>236</v>
      </c>
      <c r="F73" s="7">
        <v>33</v>
      </c>
      <c r="G73" s="8">
        <v>11.846500000000001</v>
      </c>
      <c r="H73" s="9">
        <v>60985.782000000014</v>
      </c>
      <c r="I73" s="6" t="s">
        <v>13</v>
      </c>
      <c r="J73" t="str">
        <f t="shared" si="14"/>
        <v>N</v>
      </c>
      <c r="K73" s="48">
        <f t="shared" si="15"/>
        <v>0.13983050847457626</v>
      </c>
      <c r="L73" t="str">
        <f t="shared" si="11"/>
        <v>N</v>
      </c>
      <c r="M73" t="str">
        <f t="shared" si="12"/>
        <v>N</v>
      </c>
    </row>
    <row r="74" spans="1:13" x14ac:dyDescent="0.2">
      <c r="A74" s="5">
        <f t="shared" si="13"/>
        <v>73</v>
      </c>
      <c r="B74" s="6" t="s">
        <v>12</v>
      </c>
      <c r="C74" s="6" t="s">
        <v>13</v>
      </c>
      <c r="D74" s="7">
        <v>4</v>
      </c>
      <c r="E74" s="7">
        <v>176</v>
      </c>
      <c r="F74" s="7">
        <v>5</v>
      </c>
      <c r="G74" s="8">
        <v>11.912999999999998</v>
      </c>
      <c r="H74" s="9">
        <v>11436.48</v>
      </c>
      <c r="I74" s="6" t="s">
        <v>13</v>
      </c>
      <c r="J74" t="str">
        <f t="shared" si="14"/>
        <v>N</v>
      </c>
      <c r="K74" s="48">
        <f t="shared" si="15"/>
        <v>2.8409090909090908E-2</v>
      </c>
      <c r="L74" t="str">
        <f t="shared" si="11"/>
        <v>N</v>
      </c>
      <c r="M74" t="str">
        <f t="shared" si="12"/>
        <v>N</v>
      </c>
    </row>
    <row r="75" spans="1:13" x14ac:dyDescent="0.2">
      <c r="A75" s="5">
        <f t="shared" si="13"/>
        <v>74</v>
      </c>
      <c r="B75" s="6" t="s">
        <v>12</v>
      </c>
      <c r="C75" s="6" t="s">
        <v>13</v>
      </c>
      <c r="D75" s="7">
        <v>164</v>
      </c>
      <c r="E75" s="7">
        <v>1567</v>
      </c>
      <c r="F75" s="7">
        <v>137</v>
      </c>
      <c r="G75" s="8">
        <v>11.922499999999999</v>
      </c>
      <c r="H75" s="9">
        <v>313609.44</v>
      </c>
      <c r="I75" s="6" t="s">
        <v>13</v>
      </c>
      <c r="J75" t="str">
        <f t="shared" si="14"/>
        <v>N</v>
      </c>
      <c r="K75" s="48">
        <f t="shared" si="15"/>
        <v>8.7428206764518193E-2</v>
      </c>
      <c r="L75" t="str">
        <f t="shared" si="11"/>
        <v>N</v>
      </c>
      <c r="M75" t="str">
        <f t="shared" si="12"/>
        <v>N</v>
      </c>
    </row>
    <row r="76" spans="1:13" x14ac:dyDescent="0.2">
      <c r="A76" s="5">
        <f t="shared" si="13"/>
        <v>75</v>
      </c>
      <c r="B76" s="6" t="s">
        <v>15</v>
      </c>
      <c r="C76" s="6" t="s">
        <v>13</v>
      </c>
      <c r="D76" s="7">
        <v>5</v>
      </c>
      <c r="E76" s="7">
        <v>100</v>
      </c>
      <c r="F76" s="7">
        <v>11</v>
      </c>
      <c r="G76" s="8">
        <v>11.932</v>
      </c>
      <c r="H76" s="9">
        <v>20475.311999999998</v>
      </c>
      <c r="I76" s="6" t="s">
        <v>13</v>
      </c>
      <c r="J76" t="str">
        <f t="shared" si="14"/>
        <v>N</v>
      </c>
      <c r="K76" s="48">
        <f t="shared" si="15"/>
        <v>0.11</v>
      </c>
      <c r="L76" t="str">
        <f t="shared" si="11"/>
        <v>N</v>
      </c>
      <c r="M76" t="str">
        <f t="shared" si="12"/>
        <v>N</v>
      </c>
    </row>
    <row r="77" spans="1:13" x14ac:dyDescent="0.2">
      <c r="A77" s="5">
        <f t="shared" si="13"/>
        <v>76</v>
      </c>
      <c r="B77" s="6" t="s">
        <v>15</v>
      </c>
      <c r="C77" s="6" t="s">
        <v>13</v>
      </c>
      <c r="D77" s="7">
        <v>0</v>
      </c>
      <c r="E77" s="7">
        <v>197</v>
      </c>
      <c r="F77" s="7">
        <v>29</v>
      </c>
      <c r="G77" s="8">
        <v>6.1939999999999991</v>
      </c>
      <c r="H77" s="9">
        <v>28021.655999999995</v>
      </c>
      <c r="I77" s="6" t="s">
        <v>13</v>
      </c>
      <c r="J77" t="str">
        <f t="shared" si="14"/>
        <v>Y</v>
      </c>
      <c r="K77" s="48">
        <f t="shared" si="15"/>
        <v>0.14720812182741116</v>
      </c>
      <c r="L77" t="str">
        <f t="shared" si="11"/>
        <v>N</v>
      </c>
      <c r="M77" t="str">
        <f t="shared" si="12"/>
        <v>Y</v>
      </c>
    </row>
    <row r="78" spans="1:13" x14ac:dyDescent="0.2">
      <c r="A78" s="5">
        <f t="shared" si="13"/>
        <v>77</v>
      </c>
      <c r="B78" s="6" t="s">
        <v>15</v>
      </c>
      <c r="C78" s="6" t="s">
        <v>13</v>
      </c>
      <c r="D78" s="7">
        <v>25</v>
      </c>
      <c r="E78" s="7">
        <v>672</v>
      </c>
      <c r="F78" s="7">
        <v>31</v>
      </c>
      <c r="G78" s="8">
        <v>12.169499999999999</v>
      </c>
      <c r="H78" s="9">
        <v>58851.702000000005</v>
      </c>
      <c r="I78" s="6" t="s">
        <v>13</v>
      </c>
      <c r="J78" t="str">
        <f t="shared" si="14"/>
        <v>N</v>
      </c>
      <c r="K78" s="48">
        <f t="shared" si="15"/>
        <v>4.6130952380952384E-2</v>
      </c>
      <c r="L78" t="str">
        <f t="shared" si="11"/>
        <v>N</v>
      </c>
      <c r="M78" t="str">
        <f t="shared" si="12"/>
        <v>N</v>
      </c>
    </row>
    <row r="79" spans="1:13" x14ac:dyDescent="0.2">
      <c r="A79" s="5">
        <f t="shared" si="13"/>
        <v>78</v>
      </c>
      <c r="B79" s="6" t="s">
        <v>12</v>
      </c>
      <c r="C79" s="6" t="s">
        <v>13</v>
      </c>
      <c r="D79" s="7">
        <v>31</v>
      </c>
      <c r="E79" s="7">
        <v>1178</v>
      </c>
      <c r="F79" s="7">
        <v>21</v>
      </c>
      <c r="G79" s="8">
        <v>12.226499999999998</v>
      </c>
      <c r="H79" s="9">
        <v>49297.247999999985</v>
      </c>
      <c r="I79" s="6" t="s">
        <v>13</v>
      </c>
      <c r="J79" t="str">
        <f t="shared" si="14"/>
        <v>N</v>
      </c>
      <c r="K79" s="48">
        <f t="shared" si="15"/>
        <v>1.7826825127334467E-2</v>
      </c>
      <c r="L79" t="str">
        <f t="shared" si="11"/>
        <v>Y</v>
      </c>
      <c r="M79" t="str">
        <f t="shared" si="12"/>
        <v>N</v>
      </c>
    </row>
    <row r="80" spans="1:13" x14ac:dyDescent="0.2">
      <c r="A80" s="5">
        <f t="shared" si="13"/>
        <v>79</v>
      </c>
      <c r="B80" s="6" t="s">
        <v>15</v>
      </c>
      <c r="C80" s="6" t="s">
        <v>13</v>
      </c>
      <c r="D80" s="7">
        <v>0</v>
      </c>
      <c r="E80" s="7">
        <v>238</v>
      </c>
      <c r="F80" s="7">
        <v>17</v>
      </c>
      <c r="G80" s="8">
        <v>12.435499999999999</v>
      </c>
      <c r="H80" s="9">
        <v>32978.946000000004</v>
      </c>
      <c r="I80" s="6" t="s">
        <v>13</v>
      </c>
      <c r="J80" t="str">
        <f t="shared" si="14"/>
        <v>Y</v>
      </c>
      <c r="K80" s="48">
        <f t="shared" si="15"/>
        <v>7.1428571428571425E-2</v>
      </c>
      <c r="L80" t="str">
        <f t="shared" si="11"/>
        <v>N</v>
      </c>
      <c r="M80" t="str">
        <f t="shared" si="12"/>
        <v>Y</v>
      </c>
    </row>
    <row r="81" spans="1:13" x14ac:dyDescent="0.2">
      <c r="A81" s="5">
        <f t="shared" si="13"/>
        <v>80</v>
      </c>
      <c r="B81" s="6" t="s">
        <v>15</v>
      </c>
      <c r="C81" s="6" t="s">
        <v>13</v>
      </c>
      <c r="D81" s="7">
        <v>0</v>
      </c>
      <c r="E81" s="7">
        <v>388</v>
      </c>
      <c r="F81" s="7">
        <v>12</v>
      </c>
      <c r="G81" s="8">
        <v>12.026999999999999</v>
      </c>
      <c r="H81" s="9">
        <v>22514.543999999998</v>
      </c>
      <c r="I81" s="6" t="s">
        <v>13</v>
      </c>
      <c r="J81" t="str">
        <f t="shared" si="14"/>
        <v>Y</v>
      </c>
      <c r="K81" s="48">
        <f t="shared" si="15"/>
        <v>3.0927835051546393E-2</v>
      </c>
      <c r="L81" t="str">
        <f t="shared" si="11"/>
        <v>N</v>
      </c>
      <c r="M81" t="str">
        <f t="shared" si="12"/>
        <v>Y</v>
      </c>
    </row>
    <row r="82" spans="1:13" x14ac:dyDescent="0.2">
      <c r="A82" s="5">
        <f t="shared" si="13"/>
        <v>81</v>
      </c>
      <c r="B82" s="6" t="s">
        <v>15</v>
      </c>
      <c r="C82" s="6" t="s">
        <v>13</v>
      </c>
      <c r="D82" s="7">
        <v>13</v>
      </c>
      <c r="E82" s="7">
        <v>246</v>
      </c>
      <c r="F82" s="7">
        <v>9</v>
      </c>
      <c r="G82" s="8">
        <v>12.359499999999999</v>
      </c>
      <c r="H82" s="9">
        <v>17352.738000000001</v>
      </c>
      <c r="I82" s="6" t="s">
        <v>13</v>
      </c>
      <c r="J82" t="str">
        <f t="shared" si="14"/>
        <v>N</v>
      </c>
      <c r="K82" s="48">
        <f t="shared" si="15"/>
        <v>3.6585365853658534E-2</v>
      </c>
      <c r="L82" t="str">
        <f t="shared" si="11"/>
        <v>N</v>
      </c>
      <c r="M82" t="str">
        <f t="shared" si="12"/>
        <v>N</v>
      </c>
    </row>
    <row r="83" spans="1:13" x14ac:dyDescent="0.2">
      <c r="A83" s="5">
        <f t="shared" si="13"/>
        <v>82</v>
      </c>
      <c r="B83" s="6" t="s">
        <v>15</v>
      </c>
      <c r="C83" s="6" t="s">
        <v>13</v>
      </c>
      <c r="D83" s="7">
        <v>9</v>
      </c>
      <c r="E83" s="7">
        <v>852</v>
      </c>
      <c r="F83" s="7">
        <v>38</v>
      </c>
      <c r="G83" s="8">
        <v>12.435499999999999</v>
      </c>
      <c r="H83" s="9">
        <v>73717.644</v>
      </c>
      <c r="I83" s="6" t="s">
        <v>13</v>
      </c>
      <c r="J83" t="str">
        <f t="shared" si="14"/>
        <v>N</v>
      </c>
      <c r="K83" s="48">
        <f t="shared" si="15"/>
        <v>4.4600938967136149E-2</v>
      </c>
      <c r="L83" t="str">
        <f t="shared" si="11"/>
        <v>N</v>
      </c>
      <c r="M83" t="str">
        <f t="shared" si="12"/>
        <v>N</v>
      </c>
    </row>
    <row r="84" spans="1:13" x14ac:dyDescent="0.2">
      <c r="A84" s="5">
        <f t="shared" si="13"/>
        <v>83</v>
      </c>
      <c r="B84" s="6" t="s">
        <v>15</v>
      </c>
      <c r="C84" s="6" t="s">
        <v>13</v>
      </c>
      <c r="D84" s="7">
        <v>0</v>
      </c>
      <c r="E84" s="7">
        <v>404</v>
      </c>
      <c r="F84" s="7">
        <v>37</v>
      </c>
      <c r="G84" s="8">
        <v>10.849</v>
      </c>
      <c r="H84" s="9">
        <v>62620.427999999993</v>
      </c>
      <c r="I84" s="6" t="s">
        <v>13</v>
      </c>
      <c r="J84" t="str">
        <f t="shared" si="14"/>
        <v>Y</v>
      </c>
      <c r="K84" s="48">
        <f t="shared" si="15"/>
        <v>9.1584158415841582E-2</v>
      </c>
      <c r="L84" t="str">
        <f t="shared" si="11"/>
        <v>N</v>
      </c>
      <c r="M84" t="str">
        <f t="shared" si="12"/>
        <v>Y</v>
      </c>
    </row>
    <row r="85" spans="1:13" x14ac:dyDescent="0.2">
      <c r="A85" s="5">
        <f t="shared" si="13"/>
        <v>84</v>
      </c>
      <c r="B85" s="6" t="s">
        <v>15</v>
      </c>
      <c r="C85" s="6" t="s">
        <v>13</v>
      </c>
      <c r="D85" s="7">
        <v>36</v>
      </c>
      <c r="E85" s="7">
        <v>664</v>
      </c>
      <c r="F85" s="7">
        <v>35</v>
      </c>
      <c r="G85" s="8">
        <v>12.5115</v>
      </c>
      <c r="H85" s="9">
        <v>68312.789999999994</v>
      </c>
      <c r="I85" s="6" t="s">
        <v>13</v>
      </c>
      <c r="J85" t="str">
        <f t="shared" si="14"/>
        <v>N</v>
      </c>
      <c r="K85" s="48">
        <f t="shared" si="15"/>
        <v>5.2710843373493979E-2</v>
      </c>
      <c r="L85" t="str">
        <f t="shared" si="11"/>
        <v>N</v>
      </c>
      <c r="M85" t="str">
        <f t="shared" si="12"/>
        <v>N</v>
      </c>
    </row>
    <row r="86" spans="1:13" x14ac:dyDescent="0.2">
      <c r="A86" s="5">
        <f t="shared" si="13"/>
        <v>85</v>
      </c>
      <c r="B86" s="6" t="s">
        <v>15</v>
      </c>
      <c r="C86" s="6" t="s">
        <v>13</v>
      </c>
      <c r="D86" s="7">
        <v>20</v>
      </c>
      <c r="E86" s="7">
        <v>813</v>
      </c>
      <c r="F86" s="7">
        <v>19</v>
      </c>
      <c r="G86" s="8">
        <v>12.7585</v>
      </c>
      <c r="H86" s="9">
        <v>37816.194000000003</v>
      </c>
      <c r="I86" s="6" t="s">
        <v>13</v>
      </c>
      <c r="J86" t="str">
        <f t="shared" si="14"/>
        <v>N</v>
      </c>
      <c r="K86" s="48">
        <f t="shared" si="15"/>
        <v>2.3370233702337023E-2</v>
      </c>
      <c r="L86" t="str">
        <f t="shared" si="11"/>
        <v>N</v>
      </c>
      <c r="M86" t="str">
        <f t="shared" si="12"/>
        <v>N</v>
      </c>
    </row>
    <row r="87" spans="1:13" x14ac:dyDescent="0.2">
      <c r="A87" s="5">
        <f t="shared" si="13"/>
        <v>86</v>
      </c>
      <c r="B87" s="6" t="s">
        <v>15</v>
      </c>
      <c r="C87" s="6" t="s">
        <v>13</v>
      </c>
      <c r="D87" s="7">
        <v>26</v>
      </c>
      <c r="E87" s="7">
        <v>1178</v>
      </c>
      <c r="F87" s="7">
        <v>19</v>
      </c>
      <c r="G87" s="8">
        <v>12.787000000000001</v>
      </c>
      <c r="H87" s="9">
        <v>37900.668000000005</v>
      </c>
      <c r="I87" s="6" t="s">
        <v>13</v>
      </c>
      <c r="J87" t="str">
        <f t="shared" si="14"/>
        <v>N</v>
      </c>
      <c r="K87" s="48">
        <f t="shared" si="15"/>
        <v>1.6129032258064516E-2</v>
      </c>
      <c r="L87" t="str">
        <f t="shared" si="11"/>
        <v>Y</v>
      </c>
      <c r="M87" t="str">
        <f t="shared" si="12"/>
        <v>N</v>
      </c>
    </row>
    <row r="88" spans="1:13" x14ac:dyDescent="0.2">
      <c r="A88" s="5">
        <f t="shared" si="13"/>
        <v>87</v>
      </c>
      <c r="B88" s="6" t="s">
        <v>15</v>
      </c>
      <c r="C88" s="6" t="s">
        <v>13</v>
      </c>
      <c r="D88" s="7">
        <v>1</v>
      </c>
      <c r="E88" s="7">
        <v>842</v>
      </c>
      <c r="F88" s="7">
        <v>17</v>
      </c>
      <c r="G88" s="8">
        <v>12.862999999999998</v>
      </c>
      <c r="H88" s="9">
        <v>34112.675999999992</v>
      </c>
      <c r="I88" s="6" t="s">
        <v>13</v>
      </c>
      <c r="J88" t="str">
        <f t="shared" si="14"/>
        <v>N</v>
      </c>
      <c r="K88" s="48">
        <f t="shared" si="15"/>
        <v>2.0190023752969122E-2</v>
      </c>
      <c r="L88" t="str">
        <f t="shared" si="11"/>
        <v>N</v>
      </c>
      <c r="M88" t="str">
        <f t="shared" si="12"/>
        <v>N</v>
      </c>
    </row>
    <row r="89" spans="1:13" x14ac:dyDescent="0.2">
      <c r="A89" s="5">
        <f t="shared" si="13"/>
        <v>88</v>
      </c>
      <c r="B89" s="6" t="s">
        <v>15</v>
      </c>
      <c r="C89" s="6" t="s">
        <v>13</v>
      </c>
      <c r="D89" s="7">
        <v>0</v>
      </c>
      <c r="E89" s="7">
        <v>411</v>
      </c>
      <c r="F89" s="7">
        <v>19</v>
      </c>
      <c r="G89" s="8">
        <v>8.6925000000000008</v>
      </c>
      <c r="H89" s="9">
        <v>25764.57</v>
      </c>
      <c r="I89" s="6" t="s">
        <v>13</v>
      </c>
      <c r="J89" t="str">
        <f t="shared" si="14"/>
        <v>Y</v>
      </c>
      <c r="K89" s="48">
        <f t="shared" si="15"/>
        <v>4.6228710462287104E-2</v>
      </c>
      <c r="L89" t="str">
        <f t="shared" si="11"/>
        <v>N</v>
      </c>
      <c r="M89" t="str">
        <f t="shared" si="12"/>
        <v>Y</v>
      </c>
    </row>
    <row r="90" spans="1:13" x14ac:dyDescent="0.2">
      <c r="A90" s="5">
        <f t="shared" si="13"/>
        <v>89</v>
      </c>
      <c r="B90" s="6" t="s">
        <v>15</v>
      </c>
      <c r="C90" s="6" t="s">
        <v>13</v>
      </c>
      <c r="D90" s="7">
        <v>0</v>
      </c>
      <c r="E90" s="7">
        <v>709</v>
      </c>
      <c r="F90" s="7">
        <v>32</v>
      </c>
      <c r="G90" s="8">
        <v>10.867999999999999</v>
      </c>
      <c r="H90" s="9">
        <v>54253.055999999997</v>
      </c>
      <c r="I90" s="6" t="s">
        <v>13</v>
      </c>
      <c r="J90" t="str">
        <f t="shared" si="14"/>
        <v>Y</v>
      </c>
      <c r="K90" s="48">
        <f t="shared" si="15"/>
        <v>4.5133991537376586E-2</v>
      </c>
      <c r="L90" t="str">
        <f t="shared" si="11"/>
        <v>N</v>
      </c>
      <c r="M90" t="str">
        <f t="shared" si="12"/>
        <v>Y</v>
      </c>
    </row>
    <row r="91" spans="1:13" x14ac:dyDescent="0.2">
      <c r="A91" s="5">
        <f t="shared" si="13"/>
        <v>90</v>
      </c>
      <c r="B91" s="6" t="s">
        <v>15</v>
      </c>
      <c r="C91" s="6" t="s">
        <v>13</v>
      </c>
      <c r="D91" s="7">
        <v>0</v>
      </c>
      <c r="E91" s="7">
        <v>717</v>
      </c>
      <c r="F91" s="7">
        <v>20</v>
      </c>
      <c r="G91" s="8">
        <v>11.4095</v>
      </c>
      <c r="H91" s="9">
        <v>35597.64</v>
      </c>
      <c r="I91" s="6" t="s">
        <v>13</v>
      </c>
      <c r="J91" t="str">
        <f t="shared" si="14"/>
        <v>Y</v>
      </c>
      <c r="K91" s="48">
        <f t="shared" si="15"/>
        <v>2.7894002789400279E-2</v>
      </c>
      <c r="L91" t="str">
        <f t="shared" si="11"/>
        <v>N</v>
      </c>
      <c r="M91" t="str">
        <f t="shared" si="12"/>
        <v>Y</v>
      </c>
    </row>
    <row r="92" spans="1:13" x14ac:dyDescent="0.2">
      <c r="A92" s="5">
        <f t="shared" si="13"/>
        <v>91</v>
      </c>
      <c r="B92" s="6" t="s">
        <v>15</v>
      </c>
      <c r="C92" s="6" t="s">
        <v>13</v>
      </c>
      <c r="D92" s="7">
        <v>0</v>
      </c>
      <c r="E92" s="7">
        <v>734</v>
      </c>
      <c r="F92" s="7">
        <v>57</v>
      </c>
      <c r="G92" s="8">
        <v>6.0514999999999999</v>
      </c>
      <c r="H92" s="9">
        <v>53809.937999999995</v>
      </c>
      <c r="I92" s="6" t="s">
        <v>13</v>
      </c>
      <c r="J92" t="str">
        <f t="shared" si="14"/>
        <v>Y</v>
      </c>
      <c r="K92" s="48">
        <f t="shared" si="15"/>
        <v>7.7656675749318796E-2</v>
      </c>
      <c r="L92" t="str">
        <f t="shared" si="11"/>
        <v>N</v>
      </c>
      <c r="M92" t="str">
        <f t="shared" si="12"/>
        <v>Y</v>
      </c>
    </row>
    <row r="93" spans="1:13" x14ac:dyDescent="0.2">
      <c r="A93" s="5">
        <f t="shared" si="13"/>
        <v>92</v>
      </c>
      <c r="B93" s="6" t="s">
        <v>15</v>
      </c>
      <c r="C93" s="6" t="s">
        <v>13</v>
      </c>
      <c r="D93" s="7">
        <v>0</v>
      </c>
      <c r="E93" s="7">
        <v>809</v>
      </c>
      <c r="F93" s="7">
        <v>74</v>
      </c>
      <c r="G93" s="8">
        <v>5.5765000000000002</v>
      </c>
      <c r="H93" s="9">
        <v>64375.116000000009</v>
      </c>
      <c r="I93" s="6" t="s">
        <v>13</v>
      </c>
      <c r="J93" t="str">
        <f t="shared" si="14"/>
        <v>Y</v>
      </c>
      <c r="K93" s="48">
        <f t="shared" si="15"/>
        <v>9.1470951792336219E-2</v>
      </c>
      <c r="L93" t="str">
        <f t="shared" si="11"/>
        <v>N</v>
      </c>
      <c r="M93" t="str">
        <f t="shared" si="12"/>
        <v>Y</v>
      </c>
    </row>
    <row r="94" spans="1:13" x14ac:dyDescent="0.2">
      <c r="A94" s="5">
        <f t="shared" si="13"/>
        <v>93</v>
      </c>
      <c r="B94" s="6" t="s">
        <v>15</v>
      </c>
      <c r="C94" s="6" t="s">
        <v>13</v>
      </c>
      <c r="D94" s="7">
        <v>0</v>
      </c>
      <c r="E94" s="7">
        <v>872</v>
      </c>
      <c r="F94" s="7">
        <v>14</v>
      </c>
      <c r="G94" s="8">
        <v>10.459499999999998</v>
      </c>
      <c r="H94" s="9">
        <v>22843.547999999995</v>
      </c>
      <c r="I94" s="6" t="s">
        <v>13</v>
      </c>
      <c r="J94" t="str">
        <f t="shared" si="14"/>
        <v>Y</v>
      </c>
      <c r="K94" s="48">
        <f t="shared" si="15"/>
        <v>1.6055045871559634E-2</v>
      </c>
      <c r="L94" t="str">
        <f t="shared" si="11"/>
        <v>N</v>
      </c>
      <c r="M94" t="str">
        <f t="shared" si="12"/>
        <v>Y</v>
      </c>
    </row>
    <row r="95" spans="1:13" x14ac:dyDescent="0.2">
      <c r="A95" s="5">
        <f t="shared" si="13"/>
        <v>94</v>
      </c>
      <c r="B95" s="6" t="s">
        <v>12</v>
      </c>
      <c r="C95" s="6" t="s">
        <v>13</v>
      </c>
      <c r="D95" s="7">
        <v>0</v>
      </c>
      <c r="E95" s="7">
        <v>962</v>
      </c>
      <c r="F95" s="7">
        <v>87</v>
      </c>
      <c r="G95" s="8">
        <v>9.2909999999999986</v>
      </c>
      <c r="H95" s="9">
        <v>155196.86399999997</v>
      </c>
      <c r="I95" s="6" t="s">
        <v>13</v>
      </c>
      <c r="J95" t="str">
        <f t="shared" si="14"/>
        <v>Y</v>
      </c>
      <c r="K95" s="48">
        <f t="shared" si="15"/>
        <v>9.0436590436590442E-2</v>
      </c>
      <c r="L95" t="str">
        <f t="shared" si="11"/>
        <v>N</v>
      </c>
      <c r="M95" t="str">
        <f t="shared" si="12"/>
        <v>Y</v>
      </c>
    </row>
    <row r="96" spans="1:13" x14ac:dyDescent="0.2">
      <c r="A96" s="5">
        <f t="shared" si="13"/>
        <v>95</v>
      </c>
      <c r="B96" s="6" t="s">
        <v>15</v>
      </c>
      <c r="C96" s="6" t="s">
        <v>13</v>
      </c>
      <c r="D96" s="7">
        <v>0</v>
      </c>
      <c r="E96" s="7">
        <v>983</v>
      </c>
      <c r="F96" s="7">
        <v>97</v>
      </c>
      <c r="G96" s="8">
        <v>8.1034999999999986</v>
      </c>
      <c r="H96" s="9">
        <v>122622.16199999998</v>
      </c>
      <c r="I96" s="6" t="s">
        <v>13</v>
      </c>
      <c r="J96" t="str">
        <f t="shared" si="14"/>
        <v>Y</v>
      </c>
      <c r="K96" s="48">
        <f t="shared" si="15"/>
        <v>9.8677517802644971E-2</v>
      </c>
      <c r="L96" t="str">
        <f t="shared" si="11"/>
        <v>N</v>
      </c>
      <c r="M96" t="str">
        <f t="shared" si="12"/>
        <v>Y</v>
      </c>
    </row>
    <row r="97" spans="1:13" x14ac:dyDescent="0.2">
      <c r="A97" s="5">
        <f t="shared" si="13"/>
        <v>96</v>
      </c>
      <c r="B97" s="6" t="s">
        <v>12</v>
      </c>
      <c r="C97" s="6" t="s">
        <v>13</v>
      </c>
      <c r="D97" s="7">
        <v>0</v>
      </c>
      <c r="E97" s="7">
        <v>1278</v>
      </c>
      <c r="F97" s="7">
        <v>108</v>
      </c>
      <c r="G97" s="8">
        <v>7.0584999999999996</v>
      </c>
      <c r="H97" s="9">
        <v>146365.05599999998</v>
      </c>
      <c r="I97" s="6" t="s">
        <v>13</v>
      </c>
      <c r="J97" t="str">
        <f t="shared" si="14"/>
        <v>Y</v>
      </c>
      <c r="K97" s="48">
        <f t="shared" si="15"/>
        <v>8.4507042253521125E-2</v>
      </c>
      <c r="L97" t="str">
        <f t="shared" si="11"/>
        <v>N</v>
      </c>
      <c r="M97" t="str">
        <f t="shared" si="12"/>
        <v>Y</v>
      </c>
    </row>
    <row r="98" spans="1:13" x14ac:dyDescent="0.2">
      <c r="A98" s="5">
        <f t="shared" si="13"/>
        <v>97</v>
      </c>
      <c r="B98" s="6" t="s">
        <v>12</v>
      </c>
      <c r="C98" s="6" t="s">
        <v>13</v>
      </c>
      <c r="D98" s="7">
        <v>0</v>
      </c>
      <c r="E98" s="7">
        <v>1467</v>
      </c>
      <c r="F98" s="7">
        <v>52</v>
      </c>
      <c r="G98" s="8">
        <v>6.6784999999999997</v>
      </c>
      <c r="H98" s="9">
        <v>66678.144</v>
      </c>
      <c r="I98" s="6" t="s">
        <v>13</v>
      </c>
      <c r="J98" t="str">
        <f t="shared" si="14"/>
        <v>Y</v>
      </c>
      <c r="K98" s="48">
        <f t="shared" si="15"/>
        <v>3.5446489434219498E-2</v>
      </c>
      <c r="L98" t="str">
        <f t="shared" si="11"/>
        <v>Y</v>
      </c>
      <c r="M98" t="str">
        <f t="shared" si="12"/>
        <v>Y</v>
      </c>
    </row>
    <row r="99" spans="1:13" x14ac:dyDescent="0.2">
      <c r="A99" s="5">
        <f t="shared" si="13"/>
        <v>98</v>
      </c>
      <c r="B99" s="6" t="s">
        <v>12</v>
      </c>
      <c r="C99" s="6" t="s">
        <v>13</v>
      </c>
      <c r="D99" s="7">
        <v>0</v>
      </c>
      <c r="E99" s="7">
        <v>1646</v>
      </c>
      <c r="F99" s="7">
        <v>38</v>
      </c>
      <c r="G99" s="8">
        <v>11.000999999999999</v>
      </c>
      <c r="H99" s="9">
        <v>80263.296000000002</v>
      </c>
      <c r="I99" s="6" t="s">
        <v>13</v>
      </c>
      <c r="J99" t="str">
        <f t="shared" si="14"/>
        <v>Y</v>
      </c>
      <c r="K99" s="48">
        <f t="shared" si="15"/>
        <v>2.3086269744835967E-2</v>
      </c>
      <c r="L99" t="str">
        <f t="shared" si="11"/>
        <v>Y</v>
      </c>
      <c r="M99" t="str">
        <f t="shared" si="12"/>
        <v>Y</v>
      </c>
    </row>
    <row r="100" spans="1:13" x14ac:dyDescent="0.2">
      <c r="A100" s="5">
        <f t="shared" si="13"/>
        <v>99</v>
      </c>
      <c r="B100" s="6" t="s">
        <v>12</v>
      </c>
      <c r="C100" s="6" t="s">
        <v>13</v>
      </c>
      <c r="D100" s="7">
        <v>0</v>
      </c>
      <c r="E100" s="7">
        <v>1685</v>
      </c>
      <c r="F100" s="7">
        <v>84</v>
      </c>
      <c r="G100" s="8">
        <v>9.0534999999999997</v>
      </c>
      <c r="H100" s="9">
        <v>146014.848</v>
      </c>
      <c r="I100" s="6" t="s">
        <v>13</v>
      </c>
      <c r="J100" t="str">
        <f t="shared" si="14"/>
        <v>Y</v>
      </c>
      <c r="K100" s="48">
        <f t="shared" si="15"/>
        <v>4.9851632047477744E-2</v>
      </c>
      <c r="L100" t="str">
        <f t="shared" si="11"/>
        <v>N</v>
      </c>
      <c r="M100" t="str">
        <f t="shared" si="12"/>
        <v>Y</v>
      </c>
    </row>
    <row r="101" spans="1:13" x14ac:dyDescent="0.2">
      <c r="A101" s="10">
        <f t="shared" si="13"/>
        <v>100</v>
      </c>
      <c r="B101" s="11" t="s">
        <v>14</v>
      </c>
      <c r="C101" s="11" t="s">
        <v>13</v>
      </c>
      <c r="D101" s="12">
        <v>0</v>
      </c>
      <c r="E101" s="12">
        <v>5287</v>
      </c>
      <c r="F101" s="12">
        <v>284</v>
      </c>
      <c r="G101" s="13">
        <v>8.2934999999999999</v>
      </c>
      <c r="H101" s="14">
        <v>579417.08399999992</v>
      </c>
      <c r="I101" s="11" t="s">
        <v>13</v>
      </c>
      <c r="J101" t="str">
        <f t="shared" si="14"/>
        <v>Y</v>
      </c>
      <c r="K101" s="48">
        <f t="shared" si="15"/>
        <v>5.3716663514280311E-2</v>
      </c>
      <c r="L101" t="str">
        <f t="shared" si="11"/>
        <v>N</v>
      </c>
      <c r="M101" t="str">
        <f t="shared" si="12"/>
        <v>Y</v>
      </c>
    </row>
    <row r="102" spans="1:13" x14ac:dyDescent="0.2">
      <c r="K102" s="48"/>
    </row>
    <row r="104" spans="1:13" x14ac:dyDescent="0.2">
      <c r="A104" t="s">
        <v>30</v>
      </c>
    </row>
    <row r="105" spans="1:13" ht="48" x14ac:dyDescent="0.2">
      <c r="A105" s="1" t="s">
        <v>0</v>
      </c>
      <c r="B105" s="2" t="s">
        <v>1</v>
      </c>
      <c r="C105" s="2" t="s">
        <v>2</v>
      </c>
      <c r="D105" s="3" t="s">
        <v>3</v>
      </c>
      <c r="E105" s="3" t="s">
        <v>4</v>
      </c>
      <c r="F105" s="3" t="s">
        <v>5</v>
      </c>
      <c r="G105" s="4" t="s">
        <v>6</v>
      </c>
      <c r="H105" s="4" t="s">
        <v>7</v>
      </c>
      <c r="I105" t="s">
        <v>8</v>
      </c>
      <c r="J105" t="s">
        <v>9</v>
      </c>
      <c r="K105" s="47" t="s">
        <v>10</v>
      </c>
      <c r="L105" t="s">
        <v>11</v>
      </c>
    </row>
    <row r="106" spans="1:13" x14ac:dyDescent="0.2">
      <c r="A106" s="5">
        <v>62</v>
      </c>
      <c r="B106" s="6" t="s">
        <v>15</v>
      </c>
      <c r="C106" s="6" t="s">
        <v>16</v>
      </c>
      <c r="D106" s="7">
        <v>0</v>
      </c>
      <c r="E106" s="7">
        <v>0</v>
      </c>
      <c r="F106" s="7">
        <v>0</v>
      </c>
      <c r="G106" s="8">
        <v>10.858499999999999</v>
      </c>
      <c r="H106" s="9">
        <v>52500</v>
      </c>
      <c r="I106" s="6" t="s">
        <v>16</v>
      </c>
      <c r="J106" t="s">
        <v>13</v>
      </c>
      <c r="K106" s="48" t="s">
        <v>31</v>
      </c>
      <c r="L106" t="s">
        <v>16</v>
      </c>
    </row>
    <row r="107" spans="1:13" x14ac:dyDescent="0.2">
      <c r="A107" s="5">
        <v>61</v>
      </c>
      <c r="B107" s="6" t="s">
        <v>15</v>
      </c>
      <c r="C107" s="6" t="s">
        <v>16</v>
      </c>
      <c r="D107" s="7">
        <v>0</v>
      </c>
      <c r="E107" s="7">
        <v>0</v>
      </c>
      <c r="F107" s="7">
        <v>0</v>
      </c>
      <c r="G107" s="8">
        <v>10.858499999999999</v>
      </c>
      <c r="H107" s="9">
        <v>52000</v>
      </c>
      <c r="I107" s="6" t="s">
        <v>16</v>
      </c>
      <c r="J107" t="s">
        <v>13</v>
      </c>
      <c r="K107" s="48" t="s">
        <v>31</v>
      </c>
      <c r="L107" t="s">
        <v>16</v>
      </c>
    </row>
    <row r="108" spans="1:13" x14ac:dyDescent="0.2">
      <c r="A108" s="5">
        <v>59</v>
      </c>
      <c r="B108" s="6" t="s">
        <v>12</v>
      </c>
      <c r="C108" s="6" t="s">
        <v>16</v>
      </c>
      <c r="D108" s="7">
        <v>0</v>
      </c>
      <c r="E108" s="7">
        <v>0</v>
      </c>
      <c r="F108" s="7">
        <v>0</v>
      </c>
      <c r="G108" s="8">
        <v>10.858499999999999</v>
      </c>
      <c r="H108" s="9">
        <v>51000</v>
      </c>
      <c r="I108" s="6" t="s">
        <v>16</v>
      </c>
      <c r="J108" t="s">
        <v>13</v>
      </c>
      <c r="K108" s="48" t="s">
        <v>31</v>
      </c>
      <c r="L108" t="s">
        <v>16</v>
      </c>
    </row>
    <row r="109" spans="1:13" x14ac:dyDescent="0.2">
      <c r="A109" s="5">
        <v>45</v>
      </c>
      <c r="B109" s="6" t="s">
        <v>12</v>
      </c>
      <c r="C109" s="6" t="s">
        <v>16</v>
      </c>
      <c r="D109" s="7">
        <v>0</v>
      </c>
      <c r="E109" s="7">
        <v>0</v>
      </c>
      <c r="F109" s="7">
        <v>0</v>
      </c>
      <c r="G109" s="8">
        <v>9.3290000000000006</v>
      </c>
      <c r="H109" s="9">
        <v>44000</v>
      </c>
      <c r="I109" s="6" t="s">
        <v>16</v>
      </c>
      <c r="J109" t="s">
        <v>13</v>
      </c>
      <c r="K109" s="48" t="s">
        <v>31</v>
      </c>
      <c r="L109" t="s">
        <v>16</v>
      </c>
    </row>
    <row r="110" spans="1:13" x14ac:dyDescent="0.2">
      <c r="A110" s="5">
        <v>43</v>
      </c>
      <c r="B110" s="6" t="s">
        <v>14</v>
      </c>
      <c r="C110" s="6" t="s">
        <v>16</v>
      </c>
      <c r="D110" s="7">
        <v>0</v>
      </c>
      <c r="E110" s="7">
        <v>0</v>
      </c>
      <c r="F110" s="7">
        <v>0</v>
      </c>
      <c r="G110" s="8">
        <v>9.3290000000000006</v>
      </c>
      <c r="H110" s="9">
        <v>43000</v>
      </c>
      <c r="I110" s="6" t="s">
        <v>16</v>
      </c>
      <c r="J110" t="s">
        <v>13</v>
      </c>
      <c r="K110" s="48" t="s">
        <v>31</v>
      </c>
      <c r="L110" t="s">
        <v>16</v>
      </c>
    </row>
    <row r="111" spans="1:13" x14ac:dyDescent="0.2">
      <c r="A111" s="5">
        <v>42</v>
      </c>
      <c r="B111" s="6" t="s">
        <v>14</v>
      </c>
      <c r="C111" s="6" t="s">
        <v>16</v>
      </c>
      <c r="D111" s="7">
        <v>0</v>
      </c>
      <c r="E111" s="7">
        <v>0</v>
      </c>
      <c r="F111" s="7">
        <v>0</v>
      </c>
      <c r="G111" s="8">
        <v>9.3290000000000006</v>
      </c>
      <c r="H111" s="9">
        <v>42500</v>
      </c>
      <c r="I111" s="6" t="s">
        <v>16</v>
      </c>
      <c r="J111" t="s">
        <v>13</v>
      </c>
      <c r="K111" s="48" t="s">
        <v>31</v>
      </c>
      <c r="L111" t="s">
        <v>16</v>
      </c>
    </row>
    <row r="112" spans="1:13" x14ac:dyDescent="0.2">
      <c r="A112" s="5">
        <v>24</v>
      </c>
      <c r="B112" s="6" t="s">
        <v>14</v>
      </c>
      <c r="C112" s="6" t="s">
        <v>16</v>
      </c>
      <c r="D112" s="7">
        <v>0</v>
      </c>
      <c r="E112" s="7">
        <v>0</v>
      </c>
      <c r="F112" s="7">
        <v>0</v>
      </c>
      <c r="G112" s="8">
        <v>8.2934999999999999</v>
      </c>
      <c r="H112" s="9">
        <v>33500</v>
      </c>
      <c r="I112" s="6" t="s">
        <v>16</v>
      </c>
      <c r="J112" t="s">
        <v>13</v>
      </c>
      <c r="K112" s="48" t="s">
        <v>31</v>
      </c>
      <c r="L112" t="s">
        <v>16</v>
      </c>
    </row>
    <row r="113" spans="1:13" x14ac:dyDescent="0.2">
      <c r="A113" s="5">
        <v>8</v>
      </c>
      <c r="B113" s="6" t="s">
        <v>12</v>
      </c>
      <c r="C113" s="6" t="s">
        <v>16</v>
      </c>
      <c r="D113" s="7">
        <v>0</v>
      </c>
      <c r="E113" s="7">
        <v>0</v>
      </c>
      <c r="F113" s="7">
        <v>0</v>
      </c>
      <c r="G113" s="8">
        <v>6.0134999999999996</v>
      </c>
      <c r="H113" s="9">
        <v>25500</v>
      </c>
      <c r="I113" s="6" t="s">
        <v>16</v>
      </c>
      <c r="J113" t="s">
        <v>13</v>
      </c>
      <c r="K113" s="48" t="s">
        <v>31</v>
      </c>
      <c r="L113" t="s">
        <v>16</v>
      </c>
    </row>
    <row r="114" spans="1:13" x14ac:dyDescent="0.2">
      <c r="A114" s="5">
        <v>5</v>
      </c>
      <c r="B114" s="6" t="s">
        <v>14</v>
      </c>
      <c r="C114" s="6" t="s">
        <v>16</v>
      </c>
      <c r="D114" s="7">
        <v>0</v>
      </c>
      <c r="E114" s="7">
        <v>0</v>
      </c>
      <c r="F114" s="7">
        <v>0</v>
      </c>
      <c r="G114" s="8">
        <v>5.8329999999999993</v>
      </c>
      <c r="H114" s="9">
        <v>24000</v>
      </c>
      <c r="I114" s="6" t="s">
        <v>16</v>
      </c>
      <c r="J114" t="s">
        <v>13</v>
      </c>
      <c r="K114" s="48" t="s">
        <v>31</v>
      </c>
      <c r="L114" t="s">
        <v>16</v>
      </c>
    </row>
    <row r="116" spans="1:13" x14ac:dyDescent="0.2">
      <c r="A116" t="s">
        <v>32</v>
      </c>
    </row>
    <row r="117" spans="1:13" ht="48" x14ac:dyDescent="0.2">
      <c r="A117" s="50" t="s">
        <v>0</v>
      </c>
      <c r="B117" s="51" t="s">
        <v>1</v>
      </c>
      <c r="C117" s="51" t="s">
        <v>2</v>
      </c>
      <c r="D117" s="52" t="s">
        <v>3</v>
      </c>
      <c r="E117" s="52" t="s">
        <v>4</v>
      </c>
      <c r="F117" s="52" t="s">
        <v>5</v>
      </c>
      <c r="G117" s="53" t="s">
        <v>6</v>
      </c>
      <c r="H117" s="53" t="s">
        <v>7</v>
      </c>
      <c r="I117" s="54" t="s">
        <v>8</v>
      </c>
      <c r="J117" s="54" t="s">
        <v>9</v>
      </c>
      <c r="K117" s="55" t="s">
        <v>10</v>
      </c>
      <c r="L117" s="54" t="s">
        <v>11</v>
      </c>
      <c r="M117" s="54" t="s">
        <v>33</v>
      </c>
    </row>
    <row r="118" spans="1:13" x14ac:dyDescent="0.2">
      <c r="A118" s="56">
        <v>100</v>
      </c>
      <c r="B118" s="57" t="s">
        <v>14</v>
      </c>
      <c r="C118" s="57" t="s">
        <v>13</v>
      </c>
      <c r="D118" s="58">
        <v>0</v>
      </c>
      <c r="E118" s="58">
        <v>5287</v>
      </c>
      <c r="F118" s="58">
        <v>284</v>
      </c>
      <c r="G118" s="59">
        <v>8.2899999999999991</v>
      </c>
      <c r="H118" s="60">
        <v>579417.07999999996</v>
      </c>
      <c r="I118" s="57" t="s">
        <v>13</v>
      </c>
      <c r="J118" s="54" t="s">
        <v>13</v>
      </c>
      <c r="K118" s="61">
        <v>5.3699999999999998E-2</v>
      </c>
      <c r="L118" s="54" t="s">
        <v>13</v>
      </c>
      <c r="M118" s="54" t="str">
        <f t="shared" ref="M118:M139" si="16">IF(AND(D118=0,E118&gt;0),"Y","N")</f>
        <v>Y</v>
      </c>
    </row>
    <row r="119" spans="1:13" x14ac:dyDescent="0.2">
      <c r="A119" s="56">
        <v>99</v>
      </c>
      <c r="B119" s="57" t="s">
        <v>12</v>
      </c>
      <c r="C119" s="57" t="s">
        <v>13</v>
      </c>
      <c r="D119" s="58">
        <v>0</v>
      </c>
      <c r="E119" s="58">
        <v>1685</v>
      </c>
      <c r="F119" s="58">
        <v>84</v>
      </c>
      <c r="G119" s="59">
        <v>9.0500000000000007</v>
      </c>
      <c r="H119" s="60">
        <v>146014.85</v>
      </c>
      <c r="I119" s="57" t="s">
        <v>13</v>
      </c>
      <c r="J119" s="54" t="s">
        <v>13</v>
      </c>
      <c r="K119" s="61">
        <v>4.99E-2</v>
      </c>
      <c r="L119" s="54" t="s">
        <v>13</v>
      </c>
      <c r="M119" s="54" t="str">
        <f t="shared" si="16"/>
        <v>Y</v>
      </c>
    </row>
    <row r="120" spans="1:13" x14ac:dyDescent="0.2">
      <c r="A120" s="56">
        <v>98</v>
      </c>
      <c r="B120" s="57" t="s">
        <v>12</v>
      </c>
      <c r="C120" s="57" t="s">
        <v>13</v>
      </c>
      <c r="D120" s="58">
        <v>0</v>
      </c>
      <c r="E120" s="58">
        <v>1646</v>
      </c>
      <c r="F120" s="58">
        <v>38</v>
      </c>
      <c r="G120" s="59">
        <v>11</v>
      </c>
      <c r="H120" s="60">
        <v>80263.3</v>
      </c>
      <c r="I120" s="57" t="s">
        <v>13</v>
      </c>
      <c r="J120" s="54" t="s">
        <v>13</v>
      </c>
      <c r="K120" s="61">
        <v>2.3099999999999999E-2</v>
      </c>
      <c r="L120" s="54" t="s">
        <v>13</v>
      </c>
      <c r="M120" s="54" t="str">
        <f t="shared" si="16"/>
        <v>Y</v>
      </c>
    </row>
    <row r="121" spans="1:13" x14ac:dyDescent="0.2">
      <c r="A121" s="56">
        <v>97</v>
      </c>
      <c r="B121" s="57" t="s">
        <v>12</v>
      </c>
      <c r="C121" s="57" t="s">
        <v>13</v>
      </c>
      <c r="D121" s="58">
        <v>0</v>
      </c>
      <c r="E121" s="58">
        <v>1467</v>
      </c>
      <c r="F121" s="58">
        <v>52</v>
      </c>
      <c r="G121" s="59">
        <v>6.68</v>
      </c>
      <c r="H121" s="60">
        <v>66678.14</v>
      </c>
      <c r="I121" s="57" t="s">
        <v>13</v>
      </c>
      <c r="J121" s="54" t="s">
        <v>13</v>
      </c>
      <c r="K121" s="61">
        <v>3.5400000000000001E-2</v>
      </c>
      <c r="L121" s="54" t="s">
        <v>13</v>
      </c>
      <c r="M121" s="54" t="str">
        <f t="shared" si="16"/>
        <v>Y</v>
      </c>
    </row>
    <row r="122" spans="1:13" x14ac:dyDescent="0.2">
      <c r="A122" s="56">
        <v>96</v>
      </c>
      <c r="B122" s="57" t="s">
        <v>12</v>
      </c>
      <c r="C122" s="57" t="s">
        <v>13</v>
      </c>
      <c r="D122" s="58">
        <v>0</v>
      </c>
      <c r="E122" s="58">
        <v>1278</v>
      </c>
      <c r="F122" s="58">
        <v>108</v>
      </c>
      <c r="G122" s="59">
        <v>7.06</v>
      </c>
      <c r="H122" s="60">
        <v>146365.06</v>
      </c>
      <c r="I122" s="57" t="s">
        <v>13</v>
      </c>
      <c r="J122" s="54" t="s">
        <v>13</v>
      </c>
      <c r="K122" s="61">
        <v>8.4500000000000006E-2</v>
      </c>
      <c r="L122" s="54" t="s">
        <v>16</v>
      </c>
      <c r="M122" s="54" t="str">
        <f t="shared" si="16"/>
        <v>Y</v>
      </c>
    </row>
    <row r="123" spans="1:13" x14ac:dyDescent="0.2">
      <c r="A123" s="56">
        <v>95</v>
      </c>
      <c r="B123" s="57" t="s">
        <v>15</v>
      </c>
      <c r="C123" s="57" t="s">
        <v>13</v>
      </c>
      <c r="D123" s="58">
        <v>0</v>
      </c>
      <c r="E123" s="58">
        <v>983</v>
      </c>
      <c r="F123" s="58">
        <v>97</v>
      </c>
      <c r="G123" s="59">
        <v>8.1</v>
      </c>
      <c r="H123" s="60">
        <v>122622.16</v>
      </c>
      <c r="I123" s="57" t="s">
        <v>13</v>
      </c>
      <c r="J123" s="54" t="s">
        <v>13</v>
      </c>
      <c r="K123" s="61">
        <v>9.8699999999999996E-2</v>
      </c>
      <c r="L123" s="54" t="s">
        <v>16</v>
      </c>
      <c r="M123" s="54" t="str">
        <f t="shared" si="16"/>
        <v>Y</v>
      </c>
    </row>
    <row r="124" spans="1:13" x14ac:dyDescent="0.2">
      <c r="A124" s="56">
        <v>94</v>
      </c>
      <c r="B124" s="57" t="s">
        <v>12</v>
      </c>
      <c r="C124" s="57" t="s">
        <v>13</v>
      </c>
      <c r="D124" s="58">
        <v>0</v>
      </c>
      <c r="E124" s="58">
        <v>962</v>
      </c>
      <c r="F124" s="58">
        <v>87</v>
      </c>
      <c r="G124" s="59">
        <v>9.2899999999999991</v>
      </c>
      <c r="H124" s="60">
        <v>155196.85999999999</v>
      </c>
      <c r="I124" s="57" t="s">
        <v>13</v>
      </c>
      <c r="J124" s="54" t="s">
        <v>13</v>
      </c>
      <c r="K124" s="61">
        <v>9.0399999999999994E-2</v>
      </c>
      <c r="L124" s="54" t="s">
        <v>16</v>
      </c>
      <c r="M124" s="54" t="str">
        <f t="shared" si="16"/>
        <v>Y</v>
      </c>
    </row>
    <row r="125" spans="1:13" x14ac:dyDescent="0.2">
      <c r="A125" s="56">
        <v>93</v>
      </c>
      <c r="B125" s="57" t="s">
        <v>15</v>
      </c>
      <c r="C125" s="57" t="s">
        <v>13</v>
      </c>
      <c r="D125" s="58">
        <v>0</v>
      </c>
      <c r="E125" s="58">
        <v>872</v>
      </c>
      <c r="F125" s="58">
        <v>14</v>
      </c>
      <c r="G125" s="59">
        <v>10.46</v>
      </c>
      <c r="H125" s="60">
        <v>22843.55</v>
      </c>
      <c r="I125" s="57" t="s">
        <v>13</v>
      </c>
      <c r="J125" s="54" t="s">
        <v>13</v>
      </c>
      <c r="K125" s="61">
        <v>1.61E-2</v>
      </c>
      <c r="L125" s="54" t="s">
        <v>13</v>
      </c>
      <c r="M125" s="54" t="str">
        <f t="shared" si="16"/>
        <v>Y</v>
      </c>
    </row>
    <row r="126" spans="1:13" x14ac:dyDescent="0.2">
      <c r="A126" s="56">
        <v>92</v>
      </c>
      <c r="B126" s="57" t="s">
        <v>15</v>
      </c>
      <c r="C126" s="57" t="s">
        <v>13</v>
      </c>
      <c r="D126" s="58">
        <v>0</v>
      </c>
      <c r="E126" s="58">
        <v>809</v>
      </c>
      <c r="F126" s="58">
        <v>74</v>
      </c>
      <c r="G126" s="59">
        <v>5.58</v>
      </c>
      <c r="H126" s="60">
        <v>64375.12</v>
      </c>
      <c r="I126" s="57" t="s">
        <v>13</v>
      </c>
      <c r="J126" s="54" t="s">
        <v>13</v>
      </c>
      <c r="K126" s="61">
        <v>9.1499999999999998E-2</v>
      </c>
      <c r="L126" s="54" t="s">
        <v>16</v>
      </c>
      <c r="M126" s="54" t="str">
        <f t="shared" si="16"/>
        <v>Y</v>
      </c>
    </row>
    <row r="127" spans="1:13" x14ac:dyDescent="0.2">
      <c r="A127" s="56">
        <v>91</v>
      </c>
      <c r="B127" s="57" t="s">
        <v>15</v>
      </c>
      <c r="C127" s="57" t="s">
        <v>13</v>
      </c>
      <c r="D127" s="58">
        <v>0</v>
      </c>
      <c r="E127" s="58">
        <v>734</v>
      </c>
      <c r="F127" s="58">
        <v>57</v>
      </c>
      <c r="G127" s="59">
        <v>6.05</v>
      </c>
      <c r="H127" s="60">
        <v>53809.94</v>
      </c>
      <c r="I127" s="57" t="s">
        <v>13</v>
      </c>
      <c r="J127" s="54" t="s">
        <v>13</v>
      </c>
      <c r="K127" s="61">
        <v>7.7700000000000005E-2</v>
      </c>
      <c r="L127" s="54" t="s">
        <v>16</v>
      </c>
      <c r="M127" s="54" t="str">
        <f t="shared" si="16"/>
        <v>Y</v>
      </c>
    </row>
    <row r="128" spans="1:13" x14ac:dyDescent="0.2">
      <c r="A128" s="56">
        <v>90</v>
      </c>
      <c r="B128" s="57" t="s">
        <v>15</v>
      </c>
      <c r="C128" s="57" t="s">
        <v>13</v>
      </c>
      <c r="D128" s="58">
        <v>0</v>
      </c>
      <c r="E128" s="58">
        <v>717</v>
      </c>
      <c r="F128" s="58">
        <v>20</v>
      </c>
      <c r="G128" s="59">
        <v>11.41</v>
      </c>
      <c r="H128" s="60">
        <v>35597.64</v>
      </c>
      <c r="I128" s="57" t="s">
        <v>13</v>
      </c>
      <c r="J128" s="54" t="s">
        <v>13</v>
      </c>
      <c r="K128" s="61">
        <v>2.7900000000000001E-2</v>
      </c>
      <c r="L128" s="54" t="s">
        <v>13</v>
      </c>
      <c r="M128" s="54" t="str">
        <f t="shared" si="16"/>
        <v>Y</v>
      </c>
    </row>
    <row r="129" spans="1:13" x14ac:dyDescent="0.2">
      <c r="A129" s="56">
        <v>89</v>
      </c>
      <c r="B129" s="57" t="s">
        <v>15</v>
      </c>
      <c r="C129" s="57" t="s">
        <v>13</v>
      </c>
      <c r="D129" s="58">
        <v>0</v>
      </c>
      <c r="E129" s="58">
        <v>709</v>
      </c>
      <c r="F129" s="58">
        <v>32</v>
      </c>
      <c r="G129" s="59">
        <v>10.87</v>
      </c>
      <c r="H129" s="60">
        <v>54253.06</v>
      </c>
      <c r="I129" s="57" t="s">
        <v>13</v>
      </c>
      <c r="J129" s="54" t="s">
        <v>13</v>
      </c>
      <c r="K129" s="61">
        <v>4.5100000000000001E-2</v>
      </c>
      <c r="L129" s="54" t="s">
        <v>13</v>
      </c>
      <c r="M129" s="54" t="str">
        <f t="shared" si="16"/>
        <v>Y</v>
      </c>
    </row>
    <row r="130" spans="1:13" x14ac:dyDescent="0.2">
      <c r="A130" s="56">
        <v>88</v>
      </c>
      <c r="B130" s="57" t="s">
        <v>15</v>
      </c>
      <c r="C130" s="57" t="s">
        <v>13</v>
      </c>
      <c r="D130" s="58">
        <v>0</v>
      </c>
      <c r="E130" s="58">
        <v>411</v>
      </c>
      <c r="F130" s="58">
        <v>19</v>
      </c>
      <c r="G130" s="59">
        <v>8.69</v>
      </c>
      <c r="H130" s="60">
        <v>25764.57</v>
      </c>
      <c r="I130" s="57" t="s">
        <v>13</v>
      </c>
      <c r="J130" s="54" t="s">
        <v>13</v>
      </c>
      <c r="K130" s="61">
        <v>4.6199999999999998E-2</v>
      </c>
      <c r="L130" s="54" t="s">
        <v>16</v>
      </c>
      <c r="M130" s="54" t="str">
        <f t="shared" si="16"/>
        <v>Y</v>
      </c>
    </row>
    <row r="131" spans="1:13" x14ac:dyDescent="0.2">
      <c r="A131" s="56">
        <v>83</v>
      </c>
      <c r="B131" s="57" t="s">
        <v>15</v>
      </c>
      <c r="C131" s="57" t="s">
        <v>13</v>
      </c>
      <c r="D131" s="58">
        <v>0</v>
      </c>
      <c r="E131" s="58">
        <v>404</v>
      </c>
      <c r="F131" s="58">
        <v>37</v>
      </c>
      <c r="G131" s="59">
        <v>10.85</v>
      </c>
      <c r="H131" s="60">
        <v>62620.43</v>
      </c>
      <c r="I131" s="57" t="s">
        <v>13</v>
      </c>
      <c r="J131" s="54" t="s">
        <v>13</v>
      </c>
      <c r="K131" s="61">
        <v>9.1600000000000001E-2</v>
      </c>
      <c r="L131" s="54" t="s">
        <v>16</v>
      </c>
      <c r="M131" s="54" t="str">
        <f t="shared" si="16"/>
        <v>Y</v>
      </c>
    </row>
    <row r="132" spans="1:13" x14ac:dyDescent="0.2">
      <c r="A132" s="56">
        <v>80</v>
      </c>
      <c r="B132" s="57" t="s">
        <v>15</v>
      </c>
      <c r="C132" s="57" t="s">
        <v>13</v>
      </c>
      <c r="D132" s="58">
        <v>0</v>
      </c>
      <c r="E132" s="58">
        <v>388</v>
      </c>
      <c r="F132" s="58">
        <v>12</v>
      </c>
      <c r="G132" s="59">
        <v>12.03</v>
      </c>
      <c r="H132" s="60">
        <v>22514.54</v>
      </c>
      <c r="I132" s="57" t="s">
        <v>13</v>
      </c>
      <c r="J132" s="54" t="s">
        <v>13</v>
      </c>
      <c r="K132" s="61">
        <v>3.09E-2</v>
      </c>
      <c r="L132" s="54" t="s">
        <v>16</v>
      </c>
      <c r="M132" s="54" t="str">
        <f t="shared" si="16"/>
        <v>Y</v>
      </c>
    </row>
    <row r="133" spans="1:13" x14ac:dyDescent="0.2">
      <c r="A133" s="56">
        <v>79</v>
      </c>
      <c r="B133" s="57" t="s">
        <v>15</v>
      </c>
      <c r="C133" s="57" t="s">
        <v>13</v>
      </c>
      <c r="D133" s="58">
        <v>0</v>
      </c>
      <c r="E133" s="58">
        <v>238</v>
      </c>
      <c r="F133" s="58">
        <v>17</v>
      </c>
      <c r="G133" s="59">
        <v>12.44</v>
      </c>
      <c r="H133" s="60">
        <v>32978.949999999997</v>
      </c>
      <c r="I133" s="57" t="s">
        <v>13</v>
      </c>
      <c r="J133" s="54" t="s">
        <v>13</v>
      </c>
      <c r="K133" s="61">
        <v>7.1400000000000005E-2</v>
      </c>
      <c r="L133" s="54" t="s">
        <v>16</v>
      </c>
      <c r="M133" s="54" t="str">
        <f t="shared" si="16"/>
        <v>Y</v>
      </c>
    </row>
    <row r="134" spans="1:13" x14ac:dyDescent="0.2">
      <c r="A134" s="56">
        <v>76</v>
      </c>
      <c r="B134" s="57" t="s">
        <v>15</v>
      </c>
      <c r="C134" s="57" t="s">
        <v>13</v>
      </c>
      <c r="D134" s="58">
        <v>0</v>
      </c>
      <c r="E134" s="58">
        <v>197</v>
      </c>
      <c r="F134" s="58">
        <v>29</v>
      </c>
      <c r="G134" s="59">
        <v>6.19</v>
      </c>
      <c r="H134" s="60">
        <v>28021.66</v>
      </c>
      <c r="I134" s="57" t="s">
        <v>13</v>
      </c>
      <c r="J134" s="54" t="s">
        <v>13</v>
      </c>
      <c r="K134" s="61">
        <v>0.1472</v>
      </c>
      <c r="L134" s="54" t="s">
        <v>16</v>
      </c>
      <c r="M134" s="54" t="str">
        <f t="shared" si="16"/>
        <v>Y</v>
      </c>
    </row>
    <row r="135" spans="1:13" x14ac:dyDescent="0.2">
      <c r="A135" s="56">
        <v>68</v>
      </c>
      <c r="B135" s="57" t="s">
        <v>15</v>
      </c>
      <c r="C135" s="57" t="s">
        <v>13</v>
      </c>
      <c r="D135" s="58">
        <v>0</v>
      </c>
      <c r="E135" s="58">
        <v>164</v>
      </c>
      <c r="F135" s="58">
        <v>14</v>
      </c>
      <c r="G135" s="59">
        <v>8.65</v>
      </c>
      <c r="H135" s="60">
        <v>18901.43</v>
      </c>
      <c r="I135" s="57" t="s">
        <v>13</v>
      </c>
      <c r="J135" s="54" t="s">
        <v>13</v>
      </c>
      <c r="K135" s="61">
        <v>8.5400000000000004E-2</v>
      </c>
      <c r="L135" s="54" t="s">
        <v>16</v>
      </c>
      <c r="M135" s="54" t="str">
        <f t="shared" si="16"/>
        <v>Y</v>
      </c>
    </row>
    <row r="136" spans="1:13" x14ac:dyDescent="0.2">
      <c r="A136" s="56">
        <v>65</v>
      </c>
      <c r="B136" s="57" t="s">
        <v>15</v>
      </c>
      <c r="C136" s="57" t="s">
        <v>13</v>
      </c>
      <c r="D136" s="58">
        <v>0</v>
      </c>
      <c r="E136" s="58">
        <v>94</v>
      </c>
      <c r="F136" s="58">
        <v>3</v>
      </c>
      <c r="G136" s="59">
        <v>12.32</v>
      </c>
      <c r="H136" s="60">
        <v>5766.46</v>
      </c>
      <c r="I136" s="57" t="s">
        <v>13</v>
      </c>
      <c r="J136" s="54" t="s">
        <v>13</v>
      </c>
      <c r="K136" s="61">
        <v>3.1899999999999998E-2</v>
      </c>
      <c r="L136" s="54" t="s">
        <v>16</v>
      </c>
      <c r="M136" s="54" t="str">
        <f t="shared" si="16"/>
        <v>Y</v>
      </c>
    </row>
    <row r="137" spans="1:13" x14ac:dyDescent="0.2">
      <c r="A137" s="56">
        <v>63</v>
      </c>
      <c r="B137" s="57" t="s">
        <v>12</v>
      </c>
      <c r="C137" s="57" t="s">
        <v>13</v>
      </c>
      <c r="D137" s="58">
        <v>0</v>
      </c>
      <c r="E137" s="58">
        <v>85</v>
      </c>
      <c r="F137" s="58">
        <v>13</v>
      </c>
      <c r="G137" s="59">
        <v>12.36</v>
      </c>
      <c r="H137" s="60">
        <v>30849.31</v>
      </c>
      <c r="I137" s="57" t="s">
        <v>13</v>
      </c>
      <c r="J137" s="54" t="s">
        <v>13</v>
      </c>
      <c r="K137" s="61">
        <v>0.15290000000000001</v>
      </c>
      <c r="L137" s="54" t="s">
        <v>16</v>
      </c>
      <c r="M137" s="54" t="str">
        <f t="shared" si="16"/>
        <v>Y</v>
      </c>
    </row>
    <row r="138" spans="1:13" x14ac:dyDescent="0.2">
      <c r="A138" s="56">
        <v>62</v>
      </c>
      <c r="B138" s="57" t="s">
        <v>15</v>
      </c>
      <c r="C138" s="57" t="s">
        <v>13</v>
      </c>
      <c r="D138" s="58">
        <v>0</v>
      </c>
      <c r="E138" s="58">
        <v>69</v>
      </c>
      <c r="F138" s="58">
        <v>22</v>
      </c>
      <c r="G138" s="59">
        <v>9.01</v>
      </c>
      <c r="H138" s="60">
        <v>30908.59</v>
      </c>
      <c r="I138" s="57" t="s">
        <v>13</v>
      </c>
      <c r="J138" s="54" t="s">
        <v>13</v>
      </c>
      <c r="K138" s="61">
        <v>0.31879999999999997</v>
      </c>
      <c r="L138" s="54" t="s">
        <v>16</v>
      </c>
      <c r="M138" s="54" t="str">
        <f t="shared" si="16"/>
        <v>Y</v>
      </c>
    </row>
    <row r="139" spans="1:13" x14ac:dyDescent="0.2">
      <c r="A139" s="56">
        <v>61</v>
      </c>
      <c r="B139" s="57" t="s">
        <v>15</v>
      </c>
      <c r="C139" s="57" t="s">
        <v>13</v>
      </c>
      <c r="D139" s="58">
        <v>0</v>
      </c>
      <c r="E139" s="58">
        <v>11</v>
      </c>
      <c r="F139" s="58">
        <v>10</v>
      </c>
      <c r="G139" s="59">
        <v>8.16</v>
      </c>
      <c r="H139" s="60">
        <v>12734.28</v>
      </c>
      <c r="I139" s="57" t="s">
        <v>13</v>
      </c>
      <c r="J139" s="54" t="s">
        <v>13</v>
      </c>
      <c r="K139" s="61">
        <v>0.90910000000000002</v>
      </c>
      <c r="L139" s="54" t="s">
        <v>16</v>
      </c>
      <c r="M139" s="54" t="str">
        <f t="shared" si="16"/>
        <v>Y</v>
      </c>
    </row>
    <row r="140" spans="1:13" x14ac:dyDescent="0.2">
      <c r="A140" s="56">
        <v>4</v>
      </c>
      <c r="B140" s="57" t="s">
        <v>14</v>
      </c>
      <c r="C140" s="57" t="s">
        <v>16</v>
      </c>
      <c r="D140" s="58">
        <v>0</v>
      </c>
      <c r="E140" s="58">
        <v>0</v>
      </c>
      <c r="F140" s="58">
        <v>0</v>
      </c>
      <c r="G140" s="59">
        <v>5.83</v>
      </c>
      <c r="H140" s="60">
        <v>24000</v>
      </c>
      <c r="I140" s="57" t="s">
        <v>16</v>
      </c>
      <c r="J140" s="54" t="s">
        <v>13</v>
      </c>
      <c r="K140" s="61" t="s">
        <v>31</v>
      </c>
      <c r="L140" s="54" t="s">
        <v>16</v>
      </c>
      <c r="M140" s="54" t="str">
        <f t="shared" ref="M140:M162" si="17">IF(AND(D140=0,E140&gt;0),"Y","N")</f>
        <v>N</v>
      </c>
    </row>
    <row r="141" spans="1:13" x14ac:dyDescent="0.2">
      <c r="A141" s="56">
        <v>5</v>
      </c>
      <c r="B141" s="57" t="s">
        <v>12</v>
      </c>
      <c r="C141" s="57" t="s">
        <v>16</v>
      </c>
      <c r="D141" s="58">
        <v>0</v>
      </c>
      <c r="E141" s="58">
        <v>0</v>
      </c>
      <c r="F141" s="58">
        <v>0</v>
      </c>
      <c r="G141" s="59">
        <v>6.01</v>
      </c>
      <c r="H141" s="60">
        <v>25500</v>
      </c>
      <c r="I141" s="57" t="s">
        <v>16</v>
      </c>
      <c r="J141" s="54" t="s">
        <v>13</v>
      </c>
      <c r="K141" s="61" t="s">
        <v>31</v>
      </c>
      <c r="L141" s="54" t="s">
        <v>16</v>
      </c>
      <c r="M141" s="54" t="str">
        <f t="shared" si="17"/>
        <v>N</v>
      </c>
    </row>
    <row r="142" spans="1:13" x14ac:dyDescent="0.2">
      <c r="A142" s="56">
        <v>8</v>
      </c>
      <c r="B142" s="57" t="s">
        <v>14</v>
      </c>
      <c r="C142" s="57" t="s">
        <v>16</v>
      </c>
      <c r="D142" s="58">
        <v>0</v>
      </c>
      <c r="E142" s="58">
        <v>0</v>
      </c>
      <c r="F142" s="58">
        <v>0</v>
      </c>
      <c r="G142" s="59">
        <v>8.2899999999999991</v>
      </c>
      <c r="H142" s="60">
        <v>33500</v>
      </c>
      <c r="I142" s="57" t="s">
        <v>16</v>
      </c>
      <c r="J142" s="54" t="s">
        <v>13</v>
      </c>
      <c r="K142" s="61" t="s">
        <v>31</v>
      </c>
      <c r="L142" s="54" t="s">
        <v>16</v>
      </c>
      <c r="M142" s="54" t="str">
        <f t="shared" si="17"/>
        <v>N</v>
      </c>
    </row>
    <row r="143" spans="1:13" x14ac:dyDescent="0.2">
      <c r="A143" s="56">
        <v>9</v>
      </c>
      <c r="B143" s="57" t="s">
        <v>14</v>
      </c>
      <c r="C143" s="57" t="s">
        <v>16</v>
      </c>
      <c r="D143" s="58">
        <v>0</v>
      </c>
      <c r="E143" s="58">
        <v>0</v>
      </c>
      <c r="F143" s="58">
        <v>0</v>
      </c>
      <c r="G143" s="59">
        <v>9.33</v>
      </c>
      <c r="H143" s="60">
        <v>42500</v>
      </c>
      <c r="I143" s="57" t="s">
        <v>16</v>
      </c>
      <c r="J143" s="54" t="s">
        <v>13</v>
      </c>
      <c r="K143" s="61" t="s">
        <v>31</v>
      </c>
      <c r="L143" s="54" t="s">
        <v>16</v>
      </c>
      <c r="M143" s="54" t="str">
        <f t="shared" si="17"/>
        <v>N</v>
      </c>
    </row>
    <row r="144" spans="1:13" x14ac:dyDescent="0.2">
      <c r="A144" s="56">
        <v>10</v>
      </c>
      <c r="B144" s="57" t="s">
        <v>14</v>
      </c>
      <c r="C144" s="57" t="s">
        <v>16</v>
      </c>
      <c r="D144" s="58">
        <v>0</v>
      </c>
      <c r="E144" s="58">
        <v>0</v>
      </c>
      <c r="F144" s="58">
        <v>0</v>
      </c>
      <c r="G144" s="59">
        <v>9.33</v>
      </c>
      <c r="H144" s="60">
        <v>43000</v>
      </c>
      <c r="I144" s="57" t="s">
        <v>16</v>
      </c>
      <c r="J144" s="54" t="s">
        <v>13</v>
      </c>
      <c r="K144" s="61" t="s">
        <v>31</v>
      </c>
      <c r="L144" s="54" t="s">
        <v>16</v>
      </c>
      <c r="M144" s="54" t="str">
        <f t="shared" si="17"/>
        <v>N</v>
      </c>
    </row>
    <row r="145" spans="1:13" x14ac:dyDescent="0.2">
      <c r="A145" s="56">
        <v>15</v>
      </c>
      <c r="B145" s="57" t="s">
        <v>12</v>
      </c>
      <c r="C145" s="57" t="s">
        <v>16</v>
      </c>
      <c r="D145" s="58">
        <v>0</v>
      </c>
      <c r="E145" s="58">
        <v>0</v>
      </c>
      <c r="F145" s="58">
        <v>0</v>
      </c>
      <c r="G145" s="59">
        <v>9.33</v>
      </c>
      <c r="H145" s="60">
        <v>44000</v>
      </c>
      <c r="I145" s="57" t="s">
        <v>16</v>
      </c>
      <c r="J145" s="54" t="s">
        <v>13</v>
      </c>
      <c r="K145" s="61" t="s">
        <v>31</v>
      </c>
      <c r="L145" s="54" t="s">
        <v>16</v>
      </c>
      <c r="M145" s="54" t="str">
        <f t="shared" si="17"/>
        <v>N</v>
      </c>
    </row>
    <row r="146" spans="1:13" x14ac:dyDescent="0.2">
      <c r="A146" s="56">
        <v>16</v>
      </c>
      <c r="B146" s="57" t="s">
        <v>12</v>
      </c>
      <c r="C146" s="57" t="s">
        <v>16</v>
      </c>
      <c r="D146" s="58">
        <v>0</v>
      </c>
      <c r="E146" s="58">
        <v>0</v>
      </c>
      <c r="F146" s="58">
        <v>0</v>
      </c>
      <c r="G146" s="59">
        <v>10.86</v>
      </c>
      <c r="H146" s="60">
        <v>51000</v>
      </c>
      <c r="I146" s="57" t="s">
        <v>16</v>
      </c>
      <c r="J146" s="54" t="s">
        <v>13</v>
      </c>
      <c r="K146" s="61" t="s">
        <v>31</v>
      </c>
      <c r="L146" s="54" t="s">
        <v>16</v>
      </c>
      <c r="M146" s="54" t="str">
        <f t="shared" si="17"/>
        <v>N</v>
      </c>
    </row>
    <row r="147" spans="1:13" x14ac:dyDescent="0.2">
      <c r="A147" s="56">
        <v>22</v>
      </c>
      <c r="B147" s="57" t="s">
        <v>12</v>
      </c>
      <c r="C147" s="57" t="s">
        <v>13</v>
      </c>
      <c r="D147" s="58">
        <v>0</v>
      </c>
      <c r="E147" s="58">
        <v>0</v>
      </c>
      <c r="F147" s="58">
        <v>0</v>
      </c>
      <c r="G147" s="59">
        <v>10.86</v>
      </c>
      <c r="H147" s="60">
        <v>51500</v>
      </c>
      <c r="I147" s="57" t="s">
        <v>13</v>
      </c>
      <c r="J147" s="54" t="s">
        <v>13</v>
      </c>
      <c r="K147" s="61" t="s">
        <v>31</v>
      </c>
      <c r="L147" s="54" t="s">
        <v>16</v>
      </c>
      <c r="M147" s="54" t="str">
        <f t="shared" si="17"/>
        <v>N</v>
      </c>
    </row>
    <row r="148" spans="1:13" x14ac:dyDescent="0.2">
      <c r="A148" s="56">
        <v>23</v>
      </c>
      <c r="B148" s="57" t="s">
        <v>15</v>
      </c>
      <c r="C148" s="57" t="s">
        <v>16</v>
      </c>
      <c r="D148" s="58">
        <v>0</v>
      </c>
      <c r="E148" s="58">
        <v>0</v>
      </c>
      <c r="F148" s="58">
        <v>0</v>
      </c>
      <c r="G148" s="59">
        <v>10.86</v>
      </c>
      <c r="H148" s="60">
        <v>52000</v>
      </c>
      <c r="I148" s="57" t="s">
        <v>16</v>
      </c>
      <c r="J148" s="54" t="s">
        <v>13</v>
      </c>
      <c r="K148" s="61" t="s">
        <v>31</v>
      </c>
      <c r="L148" s="54" t="s">
        <v>16</v>
      </c>
      <c r="M148" s="54" t="str">
        <f t="shared" si="17"/>
        <v>N</v>
      </c>
    </row>
    <row r="149" spans="1:13" x14ac:dyDescent="0.2">
      <c r="A149" s="56">
        <v>24</v>
      </c>
      <c r="B149" s="57" t="s">
        <v>15</v>
      </c>
      <c r="C149" s="57" t="s">
        <v>16</v>
      </c>
      <c r="D149" s="58">
        <v>0</v>
      </c>
      <c r="E149" s="58">
        <v>0</v>
      </c>
      <c r="F149" s="58">
        <v>0</v>
      </c>
      <c r="G149" s="59">
        <v>10.86</v>
      </c>
      <c r="H149" s="60">
        <v>52500</v>
      </c>
      <c r="I149" s="57" t="s">
        <v>16</v>
      </c>
      <c r="J149" s="54" t="s">
        <v>13</v>
      </c>
      <c r="K149" s="61" t="s">
        <v>31</v>
      </c>
      <c r="L149" s="54" t="s">
        <v>16</v>
      </c>
      <c r="M149" s="54" t="str">
        <f t="shared" si="17"/>
        <v>N</v>
      </c>
    </row>
    <row r="150" spans="1:13" x14ac:dyDescent="0.2">
      <c r="A150" s="56">
        <v>25</v>
      </c>
      <c r="B150" s="57" t="s">
        <v>14</v>
      </c>
      <c r="C150" s="57" t="s">
        <v>13</v>
      </c>
      <c r="D150" s="58">
        <v>0</v>
      </c>
      <c r="E150" s="58">
        <v>0</v>
      </c>
      <c r="F150" s="58">
        <v>0</v>
      </c>
      <c r="G150" s="59">
        <v>9.33</v>
      </c>
      <c r="H150" s="60">
        <v>51500</v>
      </c>
      <c r="I150" s="57" t="s">
        <v>13</v>
      </c>
      <c r="J150" s="54" t="s">
        <v>13</v>
      </c>
      <c r="K150" s="61" t="s">
        <v>31</v>
      </c>
      <c r="L150" s="54" t="s">
        <v>16</v>
      </c>
      <c r="M150" s="54" t="str">
        <f t="shared" si="17"/>
        <v>N</v>
      </c>
    </row>
    <row r="151" spans="1:13" x14ac:dyDescent="0.2">
      <c r="A151" s="56">
        <v>31</v>
      </c>
      <c r="B151" s="57" t="s">
        <v>14</v>
      </c>
      <c r="C151" s="57" t="s">
        <v>13</v>
      </c>
      <c r="D151" s="58">
        <v>0</v>
      </c>
      <c r="E151" s="58">
        <v>0</v>
      </c>
      <c r="F151" s="58">
        <v>0</v>
      </c>
      <c r="G151" s="59">
        <v>10.86</v>
      </c>
      <c r="H151" s="60">
        <v>32000</v>
      </c>
      <c r="I151" s="57" t="s">
        <v>13</v>
      </c>
      <c r="J151" s="54" t="s">
        <v>13</v>
      </c>
      <c r="K151" s="61" t="s">
        <v>31</v>
      </c>
      <c r="L151" s="54" t="s">
        <v>16</v>
      </c>
      <c r="M151" s="54" t="str">
        <f t="shared" si="17"/>
        <v>N</v>
      </c>
    </row>
    <row r="152" spans="1:13" x14ac:dyDescent="0.2">
      <c r="A152" s="56">
        <v>33</v>
      </c>
      <c r="B152" s="57" t="s">
        <v>12</v>
      </c>
      <c r="C152" s="57" t="s">
        <v>13</v>
      </c>
      <c r="D152" s="58">
        <v>0</v>
      </c>
      <c r="E152" s="58">
        <v>0</v>
      </c>
      <c r="F152" s="58">
        <v>0</v>
      </c>
      <c r="G152" s="59">
        <v>11.5</v>
      </c>
      <c r="H152" s="60">
        <v>22000</v>
      </c>
      <c r="I152" s="57" t="s">
        <v>13</v>
      </c>
      <c r="J152" s="54" t="s">
        <v>13</v>
      </c>
      <c r="K152" s="61" t="s">
        <v>31</v>
      </c>
      <c r="L152" s="54" t="s">
        <v>16</v>
      </c>
      <c r="M152" s="54" t="str">
        <f t="shared" si="17"/>
        <v>N</v>
      </c>
    </row>
    <row r="153" spans="1:13" x14ac:dyDescent="0.2">
      <c r="A153" s="56">
        <v>36</v>
      </c>
      <c r="B153" s="57" t="s">
        <v>14</v>
      </c>
      <c r="C153" s="57" t="s">
        <v>13</v>
      </c>
      <c r="D153" s="58">
        <v>0</v>
      </c>
      <c r="E153" s="58">
        <v>0</v>
      </c>
      <c r="F153" s="58">
        <v>0</v>
      </c>
      <c r="G153" s="59">
        <v>13.23</v>
      </c>
      <c r="H153" s="60">
        <v>10000</v>
      </c>
      <c r="I153" s="57" t="s">
        <v>13</v>
      </c>
      <c r="J153" s="54" t="s">
        <v>13</v>
      </c>
      <c r="K153" s="61" t="s">
        <v>31</v>
      </c>
      <c r="L153" s="54" t="s">
        <v>16</v>
      </c>
      <c r="M153" s="54" t="str">
        <f t="shared" si="17"/>
        <v>N</v>
      </c>
    </row>
    <row r="154" spans="1:13" x14ac:dyDescent="0.2">
      <c r="A154" s="56">
        <v>38</v>
      </c>
      <c r="B154" s="57" t="s">
        <v>14</v>
      </c>
      <c r="C154" s="57" t="s">
        <v>13</v>
      </c>
      <c r="D154" s="58">
        <v>0</v>
      </c>
      <c r="E154" s="58">
        <v>0</v>
      </c>
      <c r="F154" s="58">
        <v>0</v>
      </c>
      <c r="G154" s="59">
        <v>40.03</v>
      </c>
      <c r="H154" s="60">
        <v>17000</v>
      </c>
      <c r="I154" s="57" t="s">
        <v>13</v>
      </c>
      <c r="J154" s="54" t="s">
        <v>13</v>
      </c>
      <c r="K154" s="61" t="s">
        <v>31</v>
      </c>
      <c r="L154" s="54" t="s">
        <v>16</v>
      </c>
      <c r="M154" s="54" t="str">
        <f t="shared" si="17"/>
        <v>N</v>
      </c>
    </row>
    <row r="155" spans="1:13" x14ac:dyDescent="0.2">
      <c r="A155" s="56">
        <v>41</v>
      </c>
      <c r="B155" s="57" t="s">
        <v>12</v>
      </c>
      <c r="C155" s="57" t="s">
        <v>13</v>
      </c>
      <c r="D155" s="58">
        <v>0</v>
      </c>
      <c r="E155" s="58">
        <v>0</v>
      </c>
      <c r="F155" s="58">
        <v>0</v>
      </c>
      <c r="G155" s="59">
        <v>70.010000000000005</v>
      </c>
      <c r="H155" s="60">
        <v>17000</v>
      </c>
      <c r="I155" s="57" t="s">
        <v>13</v>
      </c>
      <c r="J155" s="54" t="s">
        <v>13</v>
      </c>
      <c r="K155" s="61" t="s">
        <v>31</v>
      </c>
      <c r="L155" s="54" t="s">
        <v>16</v>
      </c>
      <c r="M155" s="54" t="str">
        <f t="shared" si="17"/>
        <v>N</v>
      </c>
    </row>
    <row r="156" spans="1:13" x14ac:dyDescent="0.2">
      <c r="A156" s="56">
        <v>42</v>
      </c>
      <c r="B156" s="57" t="s">
        <v>12</v>
      </c>
      <c r="C156" s="57" t="s">
        <v>13</v>
      </c>
      <c r="D156" s="58">
        <v>0</v>
      </c>
      <c r="E156" s="58">
        <v>0</v>
      </c>
      <c r="F156" s="58">
        <v>0</v>
      </c>
      <c r="G156" s="59">
        <v>75.72</v>
      </c>
      <c r="H156" s="60">
        <v>17000</v>
      </c>
      <c r="I156" s="57" t="s">
        <v>13</v>
      </c>
      <c r="J156" s="54" t="s">
        <v>13</v>
      </c>
      <c r="K156" s="61" t="s">
        <v>31</v>
      </c>
      <c r="L156" s="54" t="s">
        <v>16</v>
      </c>
      <c r="M156" s="54" t="str">
        <f t="shared" si="17"/>
        <v>N</v>
      </c>
    </row>
    <row r="157" spans="1:13" x14ac:dyDescent="0.2">
      <c r="A157" s="56">
        <v>43</v>
      </c>
      <c r="B157" s="57" t="s">
        <v>15</v>
      </c>
      <c r="C157" s="57" t="s">
        <v>13</v>
      </c>
      <c r="D157" s="58">
        <v>0</v>
      </c>
      <c r="E157" s="58">
        <v>0</v>
      </c>
      <c r="F157" s="58">
        <v>0</v>
      </c>
      <c r="G157" s="59">
        <v>75.959999999999994</v>
      </c>
      <c r="H157" s="60">
        <v>10000</v>
      </c>
      <c r="I157" s="57" t="s">
        <v>13</v>
      </c>
      <c r="J157" s="54" t="s">
        <v>13</v>
      </c>
      <c r="K157" s="61" t="s">
        <v>31</v>
      </c>
      <c r="L157" s="54" t="s">
        <v>16</v>
      </c>
      <c r="M157" s="54" t="str">
        <f t="shared" si="17"/>
        <v>N</v>
      </c>
    </row>
    <row r="158" spans="1:13" x14ac:dyDescent="0.2">
      <c r="A158" s="56">
        <v>45</v>
      </c>
      <c r="B158" s="57" t="s">
        <v>15</v>
      </c>
      <c r="C158" s="57" t="s">
        <v>13</v>
      </c>
      <c r="D158" s="58">
        <v>0</v>
      </c>
      <c r="E158" s="58">
        <v>0</v>
      </c>
      <c r="F158" s="58">
        <v>0</v>
      </c>
      <c r="G158" s="59">
        <v>76.14</v>
      </c>
      <c r="H158" s="60">
        <v>10000</v>
      </c>
      <c r="I158" s="57" t="s">
        <v>13</v>
      </c>
      <c r="J158" s="54" t="s">
        <v>13</v>
      </c>
      <c r="K158" s="61" t="s">
        <v>31</v>
      </c>
      <c r="L158" s="54" t="s">
        <v>16</v>
      </c>
      <c r="M158" s="54" t="str">
        <f t="shared" si="17"/>
        <v>N</v>
      </c>
    </row>
    <row r="159" spans="1:13" x14ac:dyDescent="0.2">
      <c r="A159" s="56">
        <v>54</v>
      </c>
      <c r="B159" s="57" t="s">
        <v>12</v>
      </c>
      <c r="C159" s="57" t="s">
        <v>13</v>
      </c>
      <c r="D159" s="58">
        <v>0</v>
      </c>
      <c r="E159" s="58">
        <v>0</v>
      </c>
      <c r="F159" s="58">
        <v>0</v>
      </c>
      <c r="G159" s="59">
        <v>82.58</v>
      </c>
      <c r="H159" s="60">
        <v>51500</v>
      </c>
      <c r="I159" s="57" t="s">
        <v>13</v>
      </c>
      <c r="J159" s="54" t="s">
        <v>13</v>
      </c>
      <c r="K159" s="61" t="s">
        <v>31</v>
      </c>
      <c r="L159" s="54" t="s">
        <v>16</v>
      </c>
      <c r="M159" s="54" t="str">
        <f t="shared" si="17"/>
        <v>N</v>
      </c>
    </row>
    <row r="160" spans="1:13" x14ac:dyDescent="0.2">
      <c r="A160" s="56">
        <v>58</v>
      </c>
      <c r="B160" s="57" t="s">
        <v>12</v>
      </c>
      <c r="C160" s="57" t="s">
        <v>13</v>
      </c>
      <c r="D160" s="58">
        <v>0</v>
      </c>
      <c r="E160" s="58">
        <v>0</v>
      </c>
      <c r="F160" s="58">
        <v>0</v>
      </c>
      <c r="G160" s="59">
        <v>96.21</v>
      </c>
      <c r="H160" s="60">
        <v>51500</v>
      </c>
      <c r="I160" s="57" t="s">
        <v>13</v>
      </c>
      <c r="J160" s="54" t="s">
        <v>13</v>
      </c>
      <c r="K160" s="61" t="s">
        <v>31</v>
      </c>
      <c r="L160" s="54" t="s">
        <v>16</v>
      </c>
      <c r="M160" s="54" t="str">
        <f t="shared" si="17"/>
        <v>N</v>
      </c>
    </row>
    <row r="161" spans="1:13" x14ac:dyDescent="0.2">
      <c r="A161" s="56">
        <v>59</v>
      </c>
      <c r="B161" s="57" t="s">
        <v>12</v>
      </c>
      <c r="C161" s="57" t="s">
        <v>13</v>
      </c>
      <c r="D161" s="58">
        <v>0</v>
      </c>
      <c r="E161" s="58">
        <v>0</v>
      </c>
      <c r="F161" s="58">
        <v>0</v>
      </c>
      <c r="G161" s="59">
        <v>110.08</v>
      </c>
      <c r="H161" s="60">
        <v>51500</v>
      </c>
      <c r="I161" s="57" t="s">
        <v>13</v>
      </c>
      <c r="J161" s="54" t="s">
        <v>13</v>
      </c>
      <c r="K161" s="61" t="s">
        <v>31</v>
      </c>
      <c r="L161" s="54" t="s">
        <v>16</v>
      </c>
      <c r="M161" s="54" t="str">
        <f t="shared" si="17"/>
        <v>N</v>
      </c>
    </row>
    <row r="162" spans="1:13" x14ac:dyDescent="0.2">
      <c r="A162" s="62">
        <v>60</v>
      </c>
      <c r="B162" s="63" t="s">
        <v>14</v>
      </c>
      <c r="C162" s="63" t="s">
        <v>13</v>
      </c>
      <c r="D162" s="64">
        <v>0</v>
      </c>
      <c r="E162" s="64">
        <v>0</v>
      </c>
      <c r="F162" s="64">
        <v>0</v>
      </c>
      <c r="G162" s="65">
        <v>116.15</v>
      </c>
      <c r="H162" s="66">
        <v>51500</v>
      </c>
      <c r="I162" s="63" t="s">
        <v>13</v>
      </c>
      <c r="J162" s="54" t="s">
        <v>13</v>
      </c>
      <c r="K162" s="61" t="s">
        <v>31</v>
      </c>
      <c r="L162" s="54" t="s">
        <v>16</v>
      </c>
      <c r="M162" s="54" t="str">
        <f t="shared" si="17"/>
        <v>N</v>
      </c>
    </row>
    <row r="164" spans="1:13" x14ac:dyDescent="0.2">
      <c r="A164" t="s">
        <v>34</v>
      </c>
    </row>
    <row r="165" spans="1:13" ht="48" x14ac:dyDescent="0.2">
      <c r="A165" s="1" t="s">
        <v>0</v>
      </c>
      <c r="B165" s="2" t="s">
        <v>1</v>
      </c>
      <c r="C165" s="2" t="s">
        <v>2</v>
      </c>
      <c r="D165" s="3" t="s">
        <v>3</v>
      </c>
      <c r="E165" s="3" t="s">
        <v>4</v>
      </c>
      <c r="F165" s="3" t="s">
        <v>5</v>
      </c>
      <c r="G165" s="4" t="s">
        <v>6</v>
      </c>
      <c r="H165" s="4" t="s">
        <v>7</v>
      </c>
      <c r="I165" t="s">
        <v>8</v>
      </c>
      <c r="J165" t="s">
        <v>9</v>
      </c>
      <c r="K165" s="47" t="s">
        <v>10</v>
      </c>
      <c r="L165" t="s">
        <v>11</v>
      </c>
      <c r="M165" s="54"/>
    </row>
    <row r="166" spans="1:13" x14ac:dyDescent="0.2">
      <c r="A166" s="5">
        <v>86</v>
      </c>
      <c r="B166" s="6" t="s">
        <v>15</v>
      </c>
      <c r="C166" s="6" t="s">
        <v>13</v>
      </c>
      <c r="D166" s="7">
        <v>26</v>
      </c>
      <c r="E166" s="7">
        <v>1178</v>
      </c>
      <c r="F166" s="7">
        <v>19</v>
      </c>
      <c r="G166" s="8">
        <v>12.787000000000001</v>
      </c>
      <c r="H166" s="9">
        <v>37900.668000000005</v>
      </c>
      <c r="I166" s="6" t="s">
        <v>13</v>
      </c>
      <c r="J166" t="s">
        <v>16</v>
      </c>
      <c r="K166" s="48">
        <v>1.6129032258064516E-2</v>
      </c>
      <c r="L166" t="s">
        <v>13</v>
      </c>
      <c r="M166" s="54"/>
    </row>
    <row r="167" spans="1:13" x14ac:dyDescent="0.2">
      <c r="A167" s="5">
        <v>78</v>
      </c>
      <c r="B167" s="6" t="s">
        <v>12</v>
      </c>
      <c r="C167" s="6" t="s">
        <v>13</v>
      </c>
      <c r="D167" s="7">
        <v>31</v>
      </c>
      <c r="E167" s="7">
        <v>1178</v>
      </c>
      <c r="F167" s="7">
        <v>21</v>
      </c>
      <c r="G167" s="8">
        <v>12.226499999999998</v>
      </c>
      <c r="H167" s="9">
        <v>49297.247999999985</v>
      </c>
      <c r="I167" s="6" t="s">
        <v>13</v>
      </c>
      <c r="J167" t="s">
        <v>16</v>
      </c>
      <c r="K167" s="48">
        <v>1.7826825127334467E-2</v>
      </c>
      <c r="L167" t="s">
        <v>13</v>
      </c>
      <c r="M167" s="54"/>
    </row>
    <row r="168" spans="1:13" x14ac:dyDescent="0.2">
      <c r="A168" s="5">
        <v>98</v>
      </c>
      <c r="B168" s="6" t="s">
        <v>12</v>
      </c>
      <c r="C168" s="6" t="s">
        <v>13</v>
      </c>
      <c r="D168" s="7">
        <v>0</v>
      </c>
      <c r="E168" s="7">
        <v>1646</v>
      </c>
      <c r="F168" s="7">
        <v>38</v>
      </c>
      <c r="G168" s="8">
        <v>11.000999999999999</v>
      </c>
      <c r="H168" s="9">
        <v>80263.296000000002</v>
      </c>
      <c r="I168" s="6" t="s">
        <v>13</v>
      </c>
      <c r="J168" t="s">
        <v>13</v>
      </c>
      <c r="K168" s="48">
        <v>2.3086269744835967E-2</v>
      </c>
      <c r="L168" t="s">
        <v>13</v>
      </c>
      <c r="M168" s="54"/>
    </row>
    <row r="169" spans="1:13" x14ac:dyDescent="0.2">
      <c r="A169" s="5">
        <v>51</v>
      </c>
      <c r="B169" s="6" t="s">
        <v>15</v>
      </c>
      <c r="C169" s="6" t="s">
        <v>13</v>
      </c>
      <c r="D169" s="7">
        <v>184</v>
      </c>
      <c r="E169" s="7">
        <v>1115</v>
      </c>
      <c r="F169" s="7">
        <v>31</v>
      </c>
      <c r="G169" s="8">
        <v>10.3645</v>
      </c>
      <c r="H169" s="9">
        <v>50122.722000000002</v>
      </c>
      <c r="I169" s="6" t="s">
        <v>13</v>
      </c>
      <c r="J169" t="s">
        <v>16</v>
      </c>
      <c r="K169" s="48">
        <v>2.780269058295964E-2</v>
      </c>
      <c r="L169" t="s">
        <v>13</v>
      </c>
      <c r="M169" s="54"/>
    </row>
    <row r="170" spans="1:13" x14ac:dyDescent="0.2">
      <c r="A170" s="5">
        <v>37</v>
      </c>
      <c r="B170" s="6" t="s">
        <v>15</v>
      </c>
      <c r="C170" s="6" t="s">
        <v>13</v>
      </c>
      <c r="D170" s="7">
        <v>246</v>
      </c>
      <c r="E170" s="7">
        <v>1044</v>
      </c>
      <c r="F170" s="7">
        <v>33</v>
      </c>
      <c r="G170" s="8">
        <v>9.0154999999999994</v>
      </c>
      <c r="H170" s="9">
        <v>46411.794000000002</v>
      </c>
      <c r="I170" s="6" t="s">
        <v>13</v>
      </c>
      <c r="J170" t="s">
        <v>16</v>
      </c>
      <c r="K170" s="48">
        <v>3.1609195402298854E-2</v>
      </c>
      <c r="L170" t="s">
        <v>13</v>
      </c>
      <c r="M170" s="54"/>
    </row>
    <row r="171" spans="1:13" x14ac:dyDescent="0.2">
      <c r="A171" s="5">
        <v>97</v>
      </c>
      <c r="B171" s="6" t="s">
        <v>12</v>
      </c>
      <c r="C171" s="6" t="s">
        <v>13</v>
      </c>
      <c r="D171" s="7">
        <v>0</v>
      </c>
      <c r="E171" s="7">
        <v>1467</v>
      </c>
      <c r="F171" s="7">
        <v>52</v>
      </c>
      <c r="G171" s="8">
        <v>6.6784999999999997</v>
      </c>
      <c r="H171" s="9">
        <v>66678.144</v>
      </c>
      <c r="I171" s="6" t="s">
        <v>13</v>
      </c>
      <c r="J171" t="s">
        <v>13</v>
      </c>
      <c r="K171" s="48">
        <v>3.5446489434219498E-2</v>
      </c>
      <c r="L171" t="s">
        <v>13</v>
      </c>
      <c r="M171" s="54"/>
    </row>
    <row r="172" spans="1:13" x14ac:dyDescent="0.2">
      <c r="A172" s="56"/>
      <c r="B172" s="57"/>
      <c r="C172" s="57"/>
      <c r="D172" s="58"/>
      <c r="E172" s="58"/>
      <c r="F172" s="58"/>
      <c r="G172" s="59"/>
      <c r="H172" s="60"/>
      <c r="I172" s="57"/>
      <c r="J172" s="54"/>
      <c r="K172" s="61"/>
      <c r="L172" s="54"/>
      <c r="M172" s="54"/>
    </row>
    <row r="173" spans="1:13" x14ac:dyDescent="0.2">
      <c r="A173" s="56"/>
      <c r="B173" s="57"/>
      <c r="C173" s="57"/>
      <c r="D173" s="58"/>
      <c r="E173" s="58"/>
      <c r="F173" s="58"/>
      <c r="G173" s="59"/>
      <c r="H173" s="60"/>
      <c r="I173" s="57"/>
      <c r="J173" s="54"/>
      <c r="K173" s="61"/>
      <c r="L173" s="54"/>
      <c r="M173" s="54"/>
    </row>
    <row r="174" spans="1:13" x14ac:dyDescent="0.2">
      <c r="A174" s="56"/>
      <c r="B174" s="57"/>
      <c r="C174" s="57"/>
      <c r="D174" s="58"/>
      <c r="E174" s="58"/>
      <c r="F174" s="58"/>
      <c r="G174" s="59"/>
      <c r="H174" s="60"/>
      <c r="I174" s="57"/>
      <c r="J174" s="54"/>
      <c r="K174" s="61"/>
      <c r="L174" s="54"/>
      <c r="M174" s="54"/>
    </row>
    <row r="175" spans="1:13" x14ac:dyDescent="0.2">
      <c r="A175" s="56"/>
      <c r="B175" s="57"/>
      <c r="C175" s="57"/>
      <c r="D175" s="58"/>
      <c r="E175" s="58"/>
      <c r="F175" s="58"/>
      <c r="G175" s="59"/>
      <c r="H175" s="60"/>
      <c r="I175" s="57"/>
      <c r="J175" s="54"/>
      <c r="K175" s="61"/>
      <c r="L175" s="54"/>
      <c r="M175" s="54"/>
    </row>
    <row r="176" spans="1:13" x14ac:dyDescent="0.2">
      <c r="A176" s="56"/>
      <c r="B176" s="57"/>
      <c r="C176" s="57"/>
      <c r="D176" s="58"/>
      <c r="E176" s="58"/>
      <c r="F176" s="58"/>
      <c r="G176" s="59"/>
      <c r="H176" s="60"/>
      <c r="I176" s="57"/>
      <c r="J176" s="54"/>
      <c r="K176" s="61"/>
      <c r="L176" s="54"/>
      <c r="M176" s="54"/>
    </row>
    <row r="177" spans="1:13" x14ac:dyDescent="0.2">
      <c r="A177" s="56"/>
      <c r="B177" s="57"/>
      <c r="C177" s="57"/>
      <c r="D177" s="58"/>
      <c r="E177" s="58"/>
      <c r="F177" s="58"/>
      <c r="G177" s="59"/>
      <c r="H177" s="60"/>
      <c r="I177" s="57"/>
      <c r="J177" s="54"/>
      <c r="K177" s="61"/>
      <c r="L177" s="54"/>
      <c r="M177" s="54"/>
    </row>
    <row r="178" spans="1:13" x14ac:dyDescent="0.2">
      <c r="A178" s="56"/>
      <c r="B178" s="57"/>
      <c r="C178" s="57"/>
      <c r="D178" s="58"/>
      <c r="E178" s="58"/>
      <c r="F178" s="58"/>
      <c r="G178" s="59"/>
      <c r="H178" s="60"/>
      <c r="I178" s="57"/>
      <c r="J178" s="54"/>
      <c r="K178" s="61"/>
      <c r="L178" s="54"/>
      <c r="M178" s="54"/>
    </row>
    <row r="179" spans="1:13" x14ac:dyDescent="0.2">
      <c r="A179" s="56"/>
      <c r="B179" s="57"/>
      <c r="C179" s="57"/>
      <c r="D179" s="58"/>
      <c r="E179" s="58"/>
      <c r="F179" s="58"/>
      <c r="G179" s="59"/>
      <c r="H179" s="60"/>
      <c r="I179" s="57"/>
      <c r="J179" s="54"/>
      <c r="K179" s="61"/>
      <c r="L179" s="54"/>
      <c r="M179" s="54"/>
    </row>
    <row r="180" spans="1:13" x14ac:dyDescent="0.2">
      <c r="A180" s="56"/>
      <c r="B180" s="57"/>
      <c r="C180" s="57"/>
      <c r="D180" s="58"/>
      <c r="E180" s="58"/>
      <c r="F180" s="58"/>
      <c r="G180" s="59"/>
      <c r="H180" s="60"/>
      <c r="I180" s="57"/>
      <c r="J180" s="54"/>
      <c r="K180" s="61"/>
      <c r="L180" s="54"/>
      <c r="M180" s="54"/>
    </row>
    <row r="181" spans="1:13" x14ac:dyDescent="0.2">
      <c r="A181" s="56"/>
      <c r="B181" s="57"/>
      <c r="C181" s="57"/>
      <c r="D181" s="58"/>
      <c r="E181" s="58"/>
      <c r="F181" s="58"/>
      <c r="G181" s="59"/>
      <c r="H181" s="60"/>
      <c r="I181" s="57"/>
      <c r="J181" s="54"/>
      <c r="K181" s="61"/>
      <c r="L181" s="54"/>
      <c r="M181" s="54"/>
    </row>
    <row r="182" spans="1:13" x14ac:dyDescent="0.2">
      <c r="A182" s="56"/>
      <c r="B182" s="57"/>
      <c r="C182" s="57"/>
      <c r="D182" s="58"/>
      <c r="E182" s="58"/>
      <c r="F182" s="58"/>
      <c r="G182" s="59"/>
      <c r="H182" s="60"/>
      <c r="I182" s="57"/>
      <c r="J182" s="54"/>
      <c r="K182" s="61"/>
      <c r="L182" s="54"/>
      <c r="M182" s="54"/>
    </row>
    <row r="183" spans="1:13" x14ac:dyDescent="0.2">
      <c r="A183" s="56"/>
      <c r="B183" s="57"/>
      <c r="C183" s="57"/>
      <c r="D183" s="58"/>
      <c r="E183" s="58"/>
      <c r="F183" s="58"/>
      <c r="G183" s="59"/>
      <c r="H183" s="60"/>
      <c r="I183" s="57"/>
      <c r="J183" s="54"/>
      <c r="K183" s="61"/>
      <c r="L183" s="54"/>
      <c r="M183" s="54"/>
    </row>
    <row r="184" spans="1:13" x14ac:dyDescent="0.2">
      <c r="A184" s="56"/>
      <c r="B184" s="57"/>
      <c r="C184" s="57"/>
      <c r="D184" s="58"/>
      <c r="E184" s="58"/>
      <c r="F184" s="58"/>
      <c r="G184" s="59"/>
      <c r="H184" s="60"/>
      <c r="I184" s="57"/>
      <c r="J184" s="54"/>
      <c r="K184" s="61"/>
      <c r="L184" s="54"/>
      <c r="M184" s="54"/>
    </row>
    <row r="185" spans="1:13" x14ac:dyDescent="0.2">
      <c r="A185" s="56"/>
      <c r="B185" s="57"/>
      <c r="C185" s="57"/>
      <c r="D185" s="58"/>
      <c r="E185" s="58"/>
      <c r="F185" s="58"/>
      <c r="G185" s="59"/>
      <c r="H185" s="60"/>
      <c r="I185" s="57"/>
      <c r="J185" s="54"/>
      <c r="K185" s="61"/>
      <c r="L185" s="54"/>
      <c r="M185" s="54"/>
    </row>
    <row r="186" spans="1:13" x14ac:dyDescent="0.2">
      <c r="A186" s="56"/>
      <c r="B186" s="57"/>
      <c r="C186" s="57"/>
      <c r="D186" s="58"/>
      <c r="E186" s="58"/>
      <c r="F186" s="58"/>
      <c r="G186" s="59"/>
      <c r="H186" s="60"/>
      <c r="I186" s="57"/>
      <c r="J186" s="54"/>
      <c r="K186" s="61"/>
      <c r="L186" s="54"/>
      <c r="M186" s="54"/>
    </row>
    <row r="187" spans="1:13" x14ac:dyDescent="0.2">
      <c r="A187" s="56"/>
      <c r="B187" s="57"/>
      <c r="C187" s="57"/>
      <c r="D187" s="58"/>
      <c r="E187" s="58"/>
      <c r="F187" s="58"/>
      <c r="G187" s="59"/>
      <c r="H187" s="60"/>
      <c r="I187" s="57"/>
      <c r="J187" s="54"/>
      <c r="K187" s="61"/>
      <c r="L187" s="54"/>
      <c r="M187" s="54"/>
    </row>
    <row r="188" spans="1:13" x14ac:dyDescent="0.2">
      <c r="A188" s="56"/>
      <c r="B188" s="57"/>
      <c r="C188" s="57"/>
      <c r="D188" s="58"/>
      <c r="E188" s="58"/>
      <c r="F188" s="58"/>
      <c r="G188" s="59"/>
      <c r="H188" s="60"/>
      <c r="I188" s="57"/>
      <c r="J188" s="54"/>
      <c r="K188" s="61"/>
      <c r="L188" s="54"/>
      <c r="M188" s="54"/>
    </row>
    <row r="189" spans="1:13" x14ac:dyDescent="0.2">
      <c r="A189" s="56"/>
      <c r="B189" s="57"/>
      <c r="C189" s="57"/>
      <c r="D189" s="58"/>
      <c r="E189" s="58"/>
      <c r="F189" s="58"/>
      <c r="G189" s="59"/>
      <c r="H189" s="60"/>
      <c r="I189" s="57"/>
      <c r="J189" s="54"/>
      <c r="K189" s="61"/>
      <c r="L189" s="54"/>
      <c r="M189" s="54"/>
    </row>
    <row r="190" spans="1:13" x14ac:dyDescent="0.2">
      <c r="A190" s="56"/>
      <c r="B190" s="57"/>
      <c r="C190" s="57"/>
      <c r="D190" s="58"/>
      <c r="E190" s="58"/>
      <c r="F190" s="58"/>
      <c r="G190" s="59"/>
      <c r="H190" s="60"/>
      <c r="I190" s="57"/>
      <c r="J190" s="54"/>
      <c r="K190" s="61"/>
      <c r="L190" s="54"/>
      <c r="M190" s="54"/>
    </row>
    <row r="191" spans="1:13" x14ac:dyDescent="0.2">
      <c r="A191" s="56"/>
      <c r="B191" s="57"/>
      <c r="C191" s="57"/>
      <c r="D191" s="58"/>
      <c r="E191" s="58"/>
      <c r="F191" s="58"/>
      <c r="G191" s="59"/>
      <c r="H191" s="60"/>
      <c r="I191" s="57"/>
      <c r="J191" s="54"/>
      <c r="K191" s="61"/>
      <c r="L191" s="54"/>
      <c r="M191" s="54"/>
    </row>
    <row r="192" spans="1:13" x14ac:dyDescent="0.2">
      <c r="A192" s="56"/>
      <c r="B192" s="57"/>
      <c r="C192" s="57"/>
      <c r="D192" s="58"/>
      <c r="E192" s="58"/>
      <c r="F192" s="58"/>
      <c r="G192" s="59"/>
      <c r="H192" s="60"/>
      <c r="I192" s="57"/>
      <c r="J192" s="54"/>
      <c r="K192" s="61"/>
      <c r="L192" s="54"/>
      <c r="M192" s="54"/>
    </row>
    <row r="193" spans="1:13" x14ac:dyDescent="0.2">
      <c r="A193" s="56"/>
      <c r="B193" s="57"/>
      <c r="C193" s="57"/>
      <c r="D193" s="58"/>
      <c r="E193" s="58"/>
      <c r="F193" s="58"/>
      <c r="G193" s="59"/>
      <c r="H193" s="60"/>
      <c r="I193" s="57"/>
      <c r="J193" s="54"/>
      <c r="K193" s="61"/>
      <c r="L193" s="54"/>
      <c r="M193" s="54"/>
    </row>
    <row r="194" spans="1:13" x14ac:dyDescent="0.2">
      <c r="A194" s="56"/>
      <c r="B194" s="57"/>
      <c r="C194" s="57"/>
      <c r="D194" s="58"/>
      <c r="E194" s="58"/>
      <c r="F194" s="58"/>
      <c r="G194" s="59"/>
      <c r="H194" s="60"/>
      <c r="I194" s="57"/>
      <c r="J194" s="54"/>
      <c r="K194" s="61"/>
      <c r="L194" s="54"/>
      <c r="M194" s="54"/>
    </row>
    <row r="195" spans="1:13" x14ac:dyDescent="0.2">
      <c r="A195" s="56"/>
      <c r="B195" s="57"/>
      <c r="C195" s="57"/>
      <c r="D195" s="58"/>
      <c r="E195" s="58"/>
      <c r="F195" s="58"/>
      <c r="G195" s="59"/>
      <c r="H195" s="60"/>
      <c r="I195" s="57"/>
      <c r="J195" s="54"/>
      <c r="K195" s="61"/>
      <c r="L195" s="54"/>
      <c r="M195" s="54"/>
    </row>
    <row r="196" spans="1:13" x14ac:dyDescent="0.2">
      <c r="A196" s="56"/>
      <c r="B196" s="57"/>
      <c r="C196" s="57"/>
      <c r="D196" s="58"/>
      <c r="E196" s="58"/>
      <c r="F196" s="58"/>
      <c r="G196" s="59"/>
      <c r="H196" s="60"/>
      <c r="I196" s="57"/>
      <c r="J196" s="54"/>
      <c r="K196" s="61"/>
      <c r="L196" s="54"/>
      <c r="M196" s="54"/>
    </row>
    <row r="197" spans="1:13" x14ac:dyDescent="0.2">
      <c r="A197" s="56"/>
      <c r="B197" s="57"/>
      <c r="C197" s="57"/>
      <c r="D197" s="58"/>
      <c r="E197" s="58"/>
      <c r="F197" s="58"/>
      <c r="G197" s="59"/>
      <c r="H197" s="60"/>
      <c r="I197" s="57"/>
      <c r="J197" s="54"/>
      <c r="K197" s="61"/>
      <c r="L197" s="54"/>
      <c r="M197" s="54"/>
    </row>
    <row r="198" spans="1:13" x14ac:dyDescent="0.2">
      <c r="A198" s="56"/>
      <c r="B198" s="57"/>
      <c r="C198" s="57"/>
      <c r="D198" s="58"/>
      <c r="E198" s="58"/>
      <c r="F198" s="58"/>
      <c r="G198" s="59"/>
      <c r="H198" s="60"/>
      <c r="I198" s="57"/>
      <c r="J198" s="54"/>
      <c r="K198" s="61"/>
      <c r="L198" s="54"/>
      <c r="M198" s="54"/>
    </row>
    <row r="199" spans="1:13" x14ac:dyDescent="0.2">
      <c r="A199" s="56"/>
      <c r="B199" s="57"/>
      <c r="C199" s="57"/>
      <c r="D199" s="58"/>
      <c r="E199" s="58"/>
      <c r="F199" s="58"/>
      <c r="G199" s="59"/>
      <c r="H199" s="60"/>
      <c r="I199" s="57"/>
      <c r="J199" s="54"/>
      <c r="K199" s="61"/>
      <c r="L199" s="54"/>
      <c r="M199" s="54"/>
    </row>
    <row r="200" spans="1:13" x14ac:dyDescent="0.2">
      <c r="A200" s="56"/>
      <c r="B200" s="57"/>
      <c r="C200" s="57"/>
      <c r="D200" s="58"/>
      <c r="E200" s="58"/>
      <c r="F200" s="58"/>
      <c r="G200" s="59"/>
      <c r="H200" s="60"/>
      <c r="I200" s="57"/>
      <c r="J200" s="54"/>
      <c r="K200" s="61"/>
      <c r="L200" s="54"/>
      <c r="M200" s="54"/>
    </row>
    <row r="201" spans="1:13" x14ac:dyDescent="0.2">
      <c r="A201" s="56"/>
      <c r="B201" s="57"/>
      <c r="C201" s="57"/>
      <c r="D201" s="58"/>
      <c r="E201" s="58"/>
      <c r="F201" s="58"/>
      <c r="G201" s="59"/>
      <c r="H201" s="60"/>
      <c r="I201" s="57"/>
      <c r="J201" s="54"/>
      <c r="K201" s="61"/>
      <c r="L201" s="54"/>
      <c r="M201" s="54"/>
    </row>
    <row r="202" spans="1:13" x14ac:dyDescent="0.2">
      <c r="A202" s="56"/>
      <c r="B202" s="57"/>
      <c r="C202" s="57"/>
      <c r="D202" s="58"/>
      <c r="E202" s="58"/>
      <c r="F202" s="58"/>
      <c r="G202" s="59"/>
      <c r="H202" s="60"/>
      <c r="I202" s="57"/>
      <c r="J202" s="54"/>
      <c r="K202" s="61"/>
      <c r="L202" s="54"/>
      <c r="M202" s="54"/>
    </row>
    <row r="203" spans="1:13" x14ac:dyDescent="0.2">
      <c r="A203" s="56"/>
      <c r="B203" s="57"/>
      <c r="C203" s="57"/>
      <c r="D203" s="58"/>
      <c r="E203" s="58"/>
      <c r="F203" s="58"/>
      <c r="G203" s="59"/>
      <c r="H203" s="60"/>
      <c r="I203" s="57"/>
      <c r="J203" s="54"/>
      <c r="K203" s="61"/>
      <c r="L203" s="54"/>
      <c r="M203" s="54"/>
    </row>
    <row r="204" spans="1:13" x14ac:dyDescent="0.2">
      <c r="A204" s="56"/>
      <c r="B204" s="57"/>
      <c r="C204" s="57"/>
      <c r="D204" s="58"/>
      <c r="E204" s="58"/>
      <c r="F204" s="58"/>
      <c r="G204" s="59"/>
      <c r="H204" s="60"/>
      <c r="I204" s="57"/>
      <c r="J204" s="54"/>
      <c r="K204" s="61"/>
      <c r="L204" s="54"/>
      <c r="M204" s="54"/>
    </row>
    <row r="205" spans="1:13" x14ac:dyDescent="0.2">
      <c r="A205" s="56"/>
      <c r="B205" s="57"/>
      <c r="C205" s="57"/>
      <c r="D205" s="58"/>
      <c r="E205" s="58"/>
      <c r="F205" s="58"/>
      <c r="G205" s="59"/>
      <c r="H205" s="60"/>
      <c r="I205" s="57"/>
      <c r="J205" s="54"/>
      <c r="K205" s="61"/>
      <c r="L205" s="54"/>
      <c r="M205" s="54"/>
    </row>
    <row r="206" spans="1:13" x14ac:dyDescent="0.2">
      <c r="A206" s="56"/>
      <c r="B206" s="57"/>
      <c r="C206" s="57"/>
      <c r="D206" s="58"/>
      <c r="E206" s="58"/>
      <c r="F206" s="58"/>
      <c r="G206" s="59"/>
      <c r="H206" s="60"/>
      <c r="I206" s="57"/>
      <c r="J206" s="54"/>
      <c r="K206" s="61"/>
      <c r="L206" s="54"/>
      <c r="M206" s="54"/>
    </row>
    <row r="207" spans="1:13" x14ac:dyDescent="0.2">
      <c r="A207" s="56"/>
      <c r="B207" s="57"/>
      <c r="C207" s="57"/>
      <c r="D207" s="58"/>
      <c r="E207" s="58"/>
      <c r="F207" s="58"/>
      <c r="G207" s="59"/>
      <c r="H207" s="60"/>
      <c r="I207" s="57"/>
      <c r="J207" s="54"/>
      <c r="K207" s="61"/>
      <c r="L207" s="54"/>
      <c r="M207" s="54"/>
    </row>
    <row r="208" spans="1:13" x14ac:dyDescent="0.2">
      <c r="A208" s="56"/>
      <c r="B208" s="57"/>
      <c r="C208" s="57"/>
      <c r="D208" s="58"/>
      <c r="E208" s="58"/>
      <c r="F208" s="58"/>
      <c r="G208" s="59"/>
      <c r="H208" s="60"/>
      <c r="I208" s="57"/>
      <c r="J208" s="54"/>
      <c r="K208" s="61"/>
      <c r="L208" s="54"/>
      <c r="M208" s="54"/>
    </row>
    <row r="209" spans="1:13" x14ac:dyDescent="0.2">
      <c r="A209" s="56"/>
      <c r="B209" s="57"/>
      <c r="C209" s="57"/>
      <c r="D209" s="58"/>
      <c r="E209" s="58"/>
      <c r="F209" s="58"/>
      <c r="G209" s="59"/>
      <c r="H209" s="60"/>
      <c r="I209" s="57"/>
      <c r="J209" s="54"/>
      <c r="K209" s="61"/>
      <c r="L209" s="54"/>
      <c r="M209" s="54"/>
    </row>
    <row r="210" spans="1:13" x14ac:dyDescent="0.2">
      <c r="A210" s="62"/>
      <c r="B210" s="63"/>
      <c r="C210" s="63"/>
      <c r="D210" s="64"/>
      <c r="E210" s="64"/>
      <c r="F210" s="64"/>
      <c r="G210" s="65"/>
      <c r="H210" s="66"/>
      <c r="I210" s="63"/>
      <c r="J210" s="54"/>
      <c r="K210" s="61"/>
      <c r="L210" s="54"/>
      <c r="M210" s="54"/>
    </row>
    <row r="214" spans="1:13" x14ac:dyDescent="0.2">
      <c r="A214" t="s">
        <v>35</v>
      </c>
      <c r="B214" t="s">
        <v>36</v>
      </c>
      <c r="C214" t="s">
        <v>37</v>
      </c>
    </row>
    <row r="215" spans="1:13" x14ac:dyDescent="0.2">
      <c r="A215">
        <f>COUNTIF(I2:I101,"N")</f>
        <v>9</v>
      </c>
      <c r="B215">
        <f>COUNTIF(M2:M101,"Y")</f>
        <v>22</v>
      </c>
      <c r="C215">
        <f>COUNTIF(L2:L101,"Y")</f>
        <v>6</v>
      </c>
    </row>
  </sheetData>
  <autoFilter ref="A165:L171" xr:uid="{FCF892DA-2B22-2A48-A556-C8157A707FDD}">
    <sortState xmlns:xlrd2="http://schemas.microsoft.com/office/spreadsheetml/2017/richdata2" ref="A166:L171">
      <sortCondition ref="K165:K171"/>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8CD30-E0F4-CB45-9A66-66A0E55DDD01}">
  <dimension ref="A1:O149"/>
  <sheetViews>
    <sheetView topLeftCell="A31" workbookViewId="0">
      <selection activeCell="D10" sqref="D10"/>
    </sheetView>
  </sheetViews>
  <sheetFormatPr baseColWidth="10" defaultColWidth="11" defaultRowHeight="16" x14ac:dyDescent="0.2"/>
  <cols>
    <col min="2" max="2" width="13.6640625" customWidth="1"/>
    <col min="3" max="3" width="10.1640625" customWidth="1"/>
    <col min="4" max="4" width="104.83203125" customWidth="1"/>
    <col min="7" max="8" width="11.5" bestFit="1" customWidth="1"/>
  </cols>
  <sheetData>
    <row r="1" spans="1:9" x14ac:dyDescent="0.2">
      <c r="A1" s="134" t="s">
        <v>0</v>
      </c>
      <c r="B1" s="134" t="s">
        <v>1</v>
      </c>
      <c r="C1" s="134" t="s">
        <v>38</v>
      </c>
      <c r="D1" s="134" t="s">
        <v>39</v>
      </c>
      <c r="E1" s="134" t="s">
        <v>40</v>
      </c>
      <c r="F1" s="134" t="s">
        <v>41</v>
      </c>
      <c r="G1" s="134" t="s">
        <v>42</v>
      </c>
    </row>
    <row r="2" spans="1:9" x14ac:dyDescent="0.2">
      <c r="A2" s="5">
        <v>62</v>
      </c>
      <c r="B2" s="6" t="s">
        <v>15</v>
      </c>
      <c r="C2" t="s">
        <v>43</v>
      </c>
      <c r="D2" t="s">
        <v>44</v>
      </c>
      <c r="E2" t="s">
        <v>45</v>
      </c>
      <c r="F2" t="s">
        <v>46</v>
      </c>
      <c r="G2" s="67">
        <v>52500</v>
      </c>
      <c r="I2" t="s">
        <v>47</v>
      </c>
    </row>
    <row r="3" spans="1:9" x14ac:dyDescent="0.2">
      <c r="A3" s="5">
        <v>61</v>
      </c>
      <c r="B3" s="6" t="s">
        <v>15</v>
      </c>
      <c r="C3" t="s">
        <v>43</v>
      </c>
      <c r="D3" t="s">
        <v>48</v>
      </c>
      <c r="E3" t="s">
        <v>45</v>
      </c>
      <c r="F3" t="s">
        <v>46</v>
      </c>
      <c r="G3" s="68">
        <v>52000</v>
      </c>
      <c r="I3" t="s">
        <v>49</v>
      </c>
    </row>
    <row r="4" spans="1:9" x14ac:dyDescent="0.2">
      <c r="A4" s="5">
        <v>59</v>
      </c>
      <c r="B4" s="6" t="s">
        <v>12</v>
      </c>
      <c r="C4" t="s">
        <v>43</v>
      </c>
      <c r="D4" t="s">
        <v>50</v>
      </c>
      <c r="E4" t="s">
        <v>45</v>
      </c>
      <c r="F4" t="s">
        <v>46</v>
      </c>
      <c r="G4" s="68">
        <v>51000</v>
      </c>
      <c r="I4" t="s">
        <v>51</v>
      </c>
    </row>
    <row r="5" spans="1:9" x14ac:dyDescent="0.2">
      <c r="A5" s="5">
        <v>45</v>
      </c>
      <c r="B5" s="6" t="s">
        <v>12</v>
      </c>
      <c r="C5" t="s">
        <v>43</v>
      </c>
      <c r="D5" t="s">
        <v>52</v>
      </c>
      <c r="E5" t="s">
        <v>45</v>
      </c>
      <c r="F5" t="s">
        <v>46</v>
      </c>
      <c r="G5" s="68">
        <v>44000</v>
      </c>
    </row>
    <row r="6" spans="1:9" x14ac:dyDescent="0.2">
      <c r="A6" s="5">
        <v>43</v>
      </c>
      <c r="B6" s="6" t="s">
        <v>14</v>
      </c>
      <c r="C6" t="s">
        <v>43</v>
      </c>
      <c r="D6" t="s">
        <v>53</v>
      </c>
      <c r="E6" t="s">
        <v>45</v>
      </c>
      <c r="F6" t="s">
        <v>46</v>
      </c>
      <c r="G6" s="68">
        <v>43000</v>
      </c>
    </row>
    <row r="7" spans="1:9" x14ac:dyDescent="0.2">
      <c r="A7" s="56">
        <v>100</v>
      </c>
      <c r="B7" s="57" t="s">
        <v>14</v>
      </c>
      <c r="C7" t="s">
        <v>54</v>
      </c>
      <c r="D7" t="s">
        <v>55</v>
      </c>
      <c r="E7" t="s">
        <v>56</v>
      </c>
      <c r="F7" t="s">
        <v>57</v>
      </c>
      <c r="G7" s="60">
        <v>579417.07999999996</v>
      </c>
    </row>
    <row r="8" spans="1:9" x14ac:dyDescent="0.2">
      <c r="A8" s="56">
        <v>99</v>
      </c>
      <c r="B8" s="57" t="s">
        <v>12</v>
      </c>
      <c r="C8" t="s">
        <v>54</v>
      </c>
      <c r="D8" t="s">
        <v>58</v>
      </c>
      <c r="E8" t="s">
        <v>56</v>
      </c>
      <c r="F8" t="s">
        <v>57</v>
      </c>
      <c r="G8" s="60">
        <v>146014.85</v>
      </c>
    </row>
    <row r="9" spans="1:9" x14ac:dyDescent="0.2">
      <c r="A9" s="56">
        <v>98</v>
      </c>
      <c r="B9" s="57" t="s">
        <v>12</v>
      </c>
      <c r="C9" t="s">
        <v>54</v>
      </c>
      <c r="D9" t="s">
        <v>59</v>
      </c>
      <c r="E9" t="s">
        <v>56</v>
      </c>
      <c r="F9" t="s">
        <v>57</v>
      </c>
      <c r="G9" s="60">
        <v>80263.3</v>
      </c>
    </row>
    <row r="10" spans="1:9" x14ac:dyDescent="0.2">
      <c r="A10" s="56">
        <v>97</v>
      </c>
      <c r="B10" s="57" t="s">
        <v>12</v>
      </c>
      <c r="C10" t="s">
        <v>54</v>
      </c>
      <c r="D10" t="s">
        <v>60</v>
      </c>
      <c r="E10" t="s">
        <v>56</v>
      </c>
      <c r="F10" t="s">
        <v>57</v>
      </c>
      <c r="G10" s="60">
        <v>66678.14</v>
      </c>
    </row>
    <row r="11" spans="1:9" x14ac:dyDescent="0.2">
      <c r="A11" s="56">
        <v>96</v>
      </c>
      <c r="B11" s="57" t="s">
        <v>12</v>
      </c>
      <c r="C11" t="s">
        <v>54</v>
      </c>
      <c r="D11" t="s">
        <v>61</v>
      </c>
      <c r="E11" t="s">
        <v>56</v>
      </c>
      <c r="F11" t="s">
        <v>57</v>
      </c>
      <c r="G11" s="60">
        <v>146365.06</v>
      </c>
    </row>
    <row r="12" spans="1:9" x14ac:dyDescent="0.2">
      <c r="A12" s="5">
        <v>86</v>
      </c>
      <c r="B12" s="6" t="s">
        <v>15</v>
      </c>
      <c r="C12" t="s">
        <v>37</v>
      </c>
      <c r="D12" t="s">
        <v>62</v>
      </c>
      <c r="E12" t="s">
        <v>63</v>
      </c>
      <c r="F12" t="s">
        <v>64</v>
      </c>
      <c r="G12" s="9">
        <v>37900.668000000005</v>
      </c>
    </row>
    <row r="13" spans="1:9" x14ac:dyDescent="0.2">
      <c r="A13" s="5">
        <v>78</v>
      </c>
      <c r="B13" s="6" t="s">
        <v>12</v>
      </c>
      <c r="C13" t="s">
        <v>37</v>
      </c>
      <c r="D13" t="s">
        <v>65</v>
      </c>
      <c r="E13" t="s">
        <v>63</v>
      </c>
      <c r="F13" t="s">
        <v>64</v>
      </c>
      <c r="G13" s="9">
        <v>49297.247999999985</v>
      </c>
    </row>
    <row r="14" spans="1:9" x14ac:dyDescent="0.2">
      <c r="A14" s="5">
        <v>98</v>
      </c>
      <c r="B14" s="6" t="s">
        <v>12</v>
      </c>
      <c r="C14" t="s">
        <v>37</v>
      </c>
      <c r="D14" t="s">
        <v>66</v>
      </c>
      <c r="E14" t="s">
        <v>63</v>
      </c>
      <c r="F14" t="s">
        <v>64</v>
      </c>
      <c r="G14" s="9">
        <v>80263.296000000002</v>
      </c>
    </row>
    <row r="15" spans="1:9" x14ac:dyDescent="0.2">
      <c r="A15" s="5">
        <v>51</v>
      </c>
      <c r="B15" s="6" t="s">
        <v>15</v>
      </c>
      <c r="C15" t="s">
        <v>37</v>
      </c>
      <c r="D15" t="s">
        <v>67</v>
      </c>
      <c r="E15" t="s">
        <v>63</v>
      </c>
      <c r="F15" t="s">
        <v>64</v>
      </c>
      <c r="G15" s="9">
        <v>50122.722000000002</v>
      </c>
    </row>
    <row r="16" spans="1:9" x14ac:dyDescent="0.2">
      <c r="A16" s="5">
        <v>37</v>
      </c>
      <c r="B16" s="6" t="s">
        <v>15</v>
      </c>
      <c r="C16" t="s">
        <v>37</v>
      </c>
      <c r="D16" t="s">
        <v>68</v>
      </c>
      <c r="E16" t="s">
        <v>63</v>
      </c>
      <c r="F16" t="s">
        <v>64</v>
      </c>
      <c r="G16" s="9">
        <v>46411.794000000002</v>
      </c>
    </row>
    <row r="17" spans="1:2" x14ac:dyDescent="0.2">
      <c r="A17" s="5"/>
      <c r="B17" s="6"/>
    </row>
    <row r="18" spans="1:2" x14ac:dyDescent="0.2">
      <c r="A18" s="5"/>
      <c r="B18" s="6"/>
    </row>
    <row r="19" spans="1:2" x14ac:dyDescent="0.2">
      <c r="A19" s="5"/>
      <c r="B19" s="6"/>
    </row>
    <row r="20" spans="1:2" x14ac:dyDescent="0.2">
      <c r="A20" s="5"/>
      <c r="B20" s="6"/>
    </row>
    <row r="21" spans="1:2" x14ac:dyDescent="0.2">
      <c r="A21" s="5"/>
      <c r="B21" s="6"/>
    </row>
    <row r="22" spans="1:2" x14ac:dyDescent="0.2">
      <c r="A22" s="5"/>
      <c r="B22" s="6"/>
    </row>
    <row r="23" spans="1:2" x14ac:dyDescent="0.2">
      <c r="A23" s="5"/>
      <c r="B23" s="6"/>
    </row>
    <row r="24" spans="1:2" x14ac:dyDescent="0.2">
      <c r="A24" s="5"/>
      <c r="B24" s="6"/>
    </row>
    <row r="25" spans="1:2" x14ac:dyDescent="0.2">
      <c r="A25" s="5"/>
      <c r="B25" s="6"/>
    </row>
    <row r="26" spans="1:2" x14ac:dyDescent="0.2">
      <c r="A26" s="5"/>
      <c r="B26" s="6"/>
    </row>
    <row r="27" spans="1:2" x14ac:dyDescent="0.2">
      <c r="A27" s="5"/>
      <c r="B27" s="6"/>
    </row>
    <row r="28" spans="1:2" x14ac:dyDescent="0.2">
      <c r="A28" s="5"/>
      <c r="B28" s="6"/>
    </row>
    <row r="29" spans="1:2" x14ac:dyDescent="0.2">
      <c r="A29" s="5"/>
      <c r="B29" s="6"/>
    </row>
    <row r="30" spans="1:2" x14ac:dyDescent="0.2">
      <c r="A30" s="5"/>
      <c r="B30" s="6"/>
    </row>
    <row r="31" spans="1:2" x14ac:dyDescent="0.2">
      <c r="A31" s="5"/>
      <c r="B31" s="6"/>
    </row>
    <row r="32" spans="1:2" x14ac:dyDescent="0.2">
      <c r="A32" s="5"/>
      <c r="B32" s="6"/>
    </row>
    <row r="33" spans="1:2" x14ac:dyDescent="0.2">
      <c r="A33" s="5"/>
      <c r="B33" s="6"/>
    </row>
    <row r="34" spans="1:2" x14ac:dyDescent="0.2">
      <c r="A34" s="5"/>
      <c r="B34" s="6"/>
    </row>
    <row r="35" spans="1:2" x14ac:dyDescent="0.2">
      <c r="A35" s="5"/>
      <c r="B35" s="6"/>
    </row>
    <row r="36" spans="1:2" x14ac:dyDescent="0.2">
      <c r="A36" s="5"/>
      <c r="B36" s="6"/>
    </row>
    <row r="37" spans="1:2" x14ac:dyDescent="0.2">
      <c r="A37" s="5"/>
      <c r="B37" s="6"/>
    </row>
    <row r="38" spans="1:2" x14ac:dyDescent="0.2">
      <c r="A38" s="5"/>
      <c r="B38" s="6"/>
    </row>
    <row r="39" spans="1:2" x14ac:dyDescent="0.2">
      <c r="A39" s="5"/>
      <c r="B39" s="6"/>
    </row>
    <row r="40" spans="1:2" x14ac:dyDescent="0.2">
      <c r="A40" s="5"/>
      <c r="B40" s="6"/>
    </row>
    <row r="41" spans="1:2" x14ac:dyDescent="0.2">
      <c r="A41" s="5"/>
      <c r="B41" s="6"/>
    </row>
    <row r="42" spans="1:2" x14ac:dyDescent="0.2">
      <c r="A42" s="5"/>
      <c r="B42" s="6"/>
    </row>
    <row r="43" spans="1:2" x14ac:dyDescent="0.2">
      <c r="A43" s="5"/>
      <c r="B43" s="6"/>
    </row>
    <row r="44" spans="1:2" x14ac:dyDescent="0.2">
      <c r="A44" s="5"/>
      <c r="B44" s="6"/>
    </row>
    <row r="45" spans="1:2" x14ac:dyDescent="0.2">
      <c r="A45" s="5"/>
      <c r="B45" s="6"/>
    </row>
    <row r="46" spans="1:2" x14ac:dyDescent="0.2">
      <c r="A46" s="5"/>
      <c r="B46" s="6"/>
    </row>
    <row r="47" spans="1:2" x14ac:dyDescent="0.2">
      <c r="A47" s="5"/>
      <c r="B47" s="6"/>
    </row>
    <row r="48" spans="1:2" x14ac:dyDescent="0.2">
      <c r="A48" s="5"/>
      <c r="B48" s="6"/>
    </row>
    <row r="49" spans="1:2" x14ac:dyDescent="0.2">
      <c r="A49" s="5"/>
      <c r="B49" s="6"/>
    </row>
    <row r="50" spans="1:2" x14ac:dyDescent="0.2">
      <c r="A50" s="5"/>
      <c r="B50" s="6"/>
    </row>
    <row r="51" spans="1:2" x14ac:dyDescent="0.2">
      <c r="A51" s="5"/>
      <c r="B51" s="6"/>
    </row>
    <row r="52" spans="1:2" x14ac:dyDescent="0.2">
      <c r="A52" s="5"/>
      <c r="B52" s="6"/>
    </row>
    <row r="53" spans="1:2" x14ac:dyDescent="0.2">
      <c r="A53" s="5"/>
      <c r="B53" s="6"/>
    </row>
    <row r="54" spans="1:2" x14ac:dyDescent="0.2">
      <c r="A54" s="5"/>
      <c r="B54" s="6"/>
    </row>
    <row r="55" spans="1:2" x14ac:dyDescent="0.2">
      <c r="A55" s="5"/>
      <c r="B55" s="6"/>
    </row>
    <row r="56" spans="1:2" x14ac:dyDescent="0.2">
      <c r="A56" s="5"/>
      <c r="B56" s="6"/>
    </row>
    <row r="57" spans="1:2" x14ac:dyDescent="0.2">
      <c r="A57" s="5"/>
      <c r="B57" s="6"/>
    </row>
    <row r="58" spans="1:2" x14ac:dyDescent="0.2">
      <c r="A58" s="5"/>
      <c r="B58" s="6"/>
    </row>
    <row r="59" spans="1:2" x14ac:dyDescent="0.2">
      <c r="A59" s="5"/>
      <c r="B59" s="6"/>
    </row>
    <row r="60" spans="1:2" x14ac:dyDescent="0.2">
      <c r="A60" s="5"/>
      <c r="B60" s="6"/>
    </row>
    <row r="61" spans="1:2" x14ac:dyDescent="0.2">
      <c r="A61" s="5"/>
      <c r="B61" s="6"/>
    </row>
    <row r="62" spans="1:2" x14ac:dyDescent="0.2">
      <c r="A62" s="5"/>
      <c r="B62" s="6"/>
    </row>
    <row r="63" spans="1:2" x14ac:dyDescent="0.2">
      <c r="A63" s="5"/>
      <c r="B63" s="6"/>
    </row>
    <row r="64" spans="1:2" x14ac:dyDescent="0.2">
      <c r="A64" s="5"/>
      <c r="B64" s="6"/>
    </row>
    <row r="65" spans="1:2" x14ac:dyDescent="0.2">
      <c r="A65" s="5"/>
      <c r="B65" s="6"/>
    </row>
    <row r="66" spans="1:2" x14ac:dyDescent="0.2">
      <c r="A66" s="5"/>
      <c r="B66" s="6"/>
    </row>
    <row r="67" spans="1:2" x14ac:dyDescent="0.2">
      <c r="A67" s="5"/>
      <c r="B67" s="6"/>
    </row>
    <row r="68" spans="1:2" x14ac:dyDescent="0.2">
      <c r="A68" s="5"/>
      <c r="B68" s="6"/>
    </row>
    <row r="69" spans="1:2" x14ac:dyDescent="0.2">
      <c r="A69" s="5"/>
      <c r="B69" s="6"/>
    </row>
    <row r="70" spans="1:2" x14ac:dyDescent="0.2">
      <c r="A70" s="5"/>
      <c r="B70" s="6"/>
    </row>
    <row r="71" spans="1:2" x14ac:dyDescent="0.2">
      <c r="A71" s="5"/>
      <c r="B71" s="6"/>
    </row>
    <row r="72" spans="1:2" x14ac:dyDescent="0.2">
      <c r="A72" s="5"/>
      <c r="B72" s="6"/>
    </row>
    <row r="73" spans="1:2" x14ac:dyDescent="0.2">
      <c r="A73" s="5"/>
      <c r="B73" s="6"/>
    </row>
    <row r="74" spans="1:2" x14ac:dyDescent="0.2">
      <c r="A74" s="5"/>
      <c r="B74" s="6"/>
    </row>
    <row r="75" spans="1:2" x14ac:dyDescent="0.2">
      <c r="A75" s="5"/>
      <c r="B75" s="6"/>
    </row>
    <row r="76" spans="1:2" x14ac:dyDescent="0.2">
      <c r="A76" s="5"/>
      <c r="B76" s="6"/>
    </row>
    <row r="77" spans="1:2" x14ac:dyDescent="0.2">
      <c r="A77" s="5"/>
      <c r="B77" s="6"/>
    </row>
    <row r="78" spans="1:2" x14ac:dyDescent="0.2">
      <c r="A78" s="5"/>
      <c r="B78" s="6"/>
    </row>
    <row r="79" spans="1:2" x14ac:dyDescent="0.2">
      <c r="A79" s="5"/>
      <c r="B79" s="6"/>
    </row>
    <row r="80" spans="1:2" x14ac:dyDescent="0.2">
      <c r="A80" s="5"/>
      <c r="B80" s="6"/>
    </row>
    <row r="81" spans="1:2" x14ac:dyDescent="0.2">
      <c r="A81" s="5"/>
      <c r="B81" s="6"/>
    </row>
    <row r="82" spans="1:2" x14ac:dyDescent="0.2">
      <c r="A82" s="5"/>
      <c r="B82" s="6"/>
    </row>
    <row r="83" spans="1:2" x14ac:dyDescent="0.2">
      <c r="A83" s="5"/>
      <c r="B83" s="6"/>
    </row>
    <row r="84" spans="1:2" x14ac:dyDescent="0.2">
      <c r="A84" s="5"/>
      <c r="B84" s="6"/>
    </row>
    <row r="85" spans="1:2" x14ac:dyDescent="0.2">
      <c r="A85" s="5"/>
      <c r="B85" s="6"/>
    </row>
    <row r="86" spans="1:2" x14ac:dyDescent="0.2">
      <c r="A86" s="5"/>
      <c r="B86" s="6"/>
    </row>
    <row r="87" spans="1:2" x14ac:dyDescent="0.2">
      <c r="A87" s="5"/>
      <c r="B87" s="6"/>
    </row>
    <row r="88" spans="1:2" x14ac:dyDescent="0.2">
      <c r="A88" s="5"/>
      <c r="B88" s="6"/>
    </row>
    <row r="89" spans="1:2" x14ac:dyDescent="0.2">
      <c r="A89" s="5"/>
      <c r="B89" s="6"/>
    </row>
    <row r="90" spans="1:2" x14ac:dyDescent="0.2">
      <c r="A90" s="5"/>
      <c r="B90" s="6"/>
    </row>
    <row r="91" spans="1:2" x14ac:dyDescent="0.2">
      <c r="A91" s="5"/>
      <c r="B91" s="6"/>
    </row>
    <row r="92" spans="1:2" x14ac:dyDescent="0.2">
      <c r="A92" s="5"/>
      <c r="B92" s="6"/>
    </row>
    <row r="93" spans="1:2" x14ac:dyDescent="0.2">
      <c r="A93" s="5"/>
      <c r="B93" s="6"/>
    </row>
    <row r="94" spans="1:2" x14ac:dyDescent="0.2">
      <c r="A94" s="5"/>
      <c r="B94" s="6"/>
    </row>
    <row r="95" spans="1:2" x14ac:dyDescent="0.2">
      <c r="A95" s="5"/>
      <c r="B95" s="6"/>
    </row>
    <row r="96" spans="1:2" x14ac:dyDescent="0.2">
      <c r="A96" s="5"/>
      <c r="B96" s="6"/>
    </row>
    <row r="97" spans="1:14" x14ac:dyDescent="0.2">
      <c r="A97" s="5"/>
      <c r="B97" s="6"/>
    </row>
    <row r="98" spans="1:14" x14ac:dyDescent="0.2">
      <c r="A98" s="5"/>
      <c r="B98" s="6"/>
    </row>
    <row r="99" spans="1:14" x14ac:dyDescent="0.2">
      <c r="A99" s="5"/>
      <c r="B99" s="6"/>
    </row>
    <row r="100" spans="1:14" x14ac:dyDescent="0.2">
      <c r="A100" s="5"/>
      <c r="B100" s="6"/>
    </row>
    <row r="101" spans="1:14" x14ac:dyDescent="0.2">
      <c r="A101" s="10"/>
      <c r="B101" s="11"/>
    </row>
    <row r="104" spans="1:14" x14ac:dyDescent="0.2">
      <c r="A104" t="s">
        <v>30</v>
      </c>
    </row>
    <row r="105" spans="1:14" ht="64" x14ac:dyDescent="0.2">
      <c r="A105" s="1" t="s">
        <v>0</v>
      </c>
      <c r="B105" s="2" t="s">
        <v>1</v>
      </c>
      <c r="C105" s="2" t="s">
        <v>2</v>
      </c>
      <c r="D105" s="3" t="s">
        <v>3</v>
      </c>
      <c r="E105" s="3" t="s">
        <v>4</v>
      </c>
      <c r="F105" s="3" t="s">
        <v>5</v>
      </c>
      <c r="G105" s="4" t="s">
        <v>6</v>
      </c>
      <c r="H105" s="4" t="s">
        <v>7</v>
      </c>
      <c r="I105" t="s">
        <v>8</v>
      </c>
      <c r="J105" t="s">
        <v>9</v>
      </c>
      <c r="K105" s="47" t="s">
        <v>10</v>
      </c>
      <c r="L105" t="s">
        <v>11</v>
      </c>
      <c r="N105" t="s">
        <v>69</v>
      </c>
    </row>
    <row r="106" spans="1:14" x14ac:dyDescent="0.2">
      <c r="A106" s="5">
        <v>62</v>
      </c>
      <c r="B106" s="6" t="s">
        <v>15</v>
      </c>
      <c r="C106" s="6" t="s">
        <v>16</v>
      </c>
      <c r="D106" s="7">
        <v>0</v>
      </c>
      <c r="E106" s="7">
        <v>0</v>
      </c>
      <c r="F106" s="7">
        <v>0</v>
      </c>
      <c r="G106" s="8">
        <v>10.858499999999999</v>
      </c>
      <c r="H106" s="9">
        <v>52500</v>
      </c>
      <c r="I106" s="6" t="s">
        <v>16</v>
      </c>
      <c r="J106" t="s">
        <v>13</v>
      </c>
      <c r="K106" s="48" t="s">
        <v>31</v>
      </c>
      <c r="L106" t="s">
        <v>16</v>
      </c>
    </row>
    <row r="107" spans="1:14" x14ac:dyDescent="0.2">
      <c r="A107" s="5">
        <v>61</v>
      </c>
      <c r="B107" s="6" t="s">
        <v>15</v>
      </c>
      <c r="C107" s="6" t="s">
        <v>16</v>
      </c>
      <c r="D107" s="7">
        <v>0</v>
      </c>
      <c r="E107" s="7">
        <v>0</v>
      </c>
      <c r="F107" s="7">
        <v>0</v>
      </c>
      <c r="G107" s="8">
        <v>10.858499999999999</v>
      </c>
      <c r="H107" s="9">
        <v>52000</v>
      </c>
      <c r="I107" s="6" t="s">
        <v>16</v>
      </c>
      <c r="J107" t="s">
        <v>13</v>
      </c>
      <c r="K107" s="48" t="s">
        <v>31</v>
      </c>
      <c r="L107" t="s">
        <v>16</v>
      </c>
    </row>
    <row r="108" spans="1:14" x14ac:dyDescent="0.2">
      <c r="A108" s="5">
        <v>59</v>
      </c>
      <c r="B108" s="6" t="s">
        <v>12</v>
      </c>
      <c r="C108" s="6" t="s">
        <v>16</v>
      </c>
      <c r="D108" s="7">
        <v>0</v>
      </c>
      <c r="E108" s="7">
        <v>0</v>
      </c>
      <c r="F108" s="7">
        <v>0</v>
      </c>
      <c r="G108" s="8">
        <v>10.858499999999999</v>
      </c>
      <c r="H108" s="9">
        <v>51000</v>
      </c>
      <c r="I108" s="6" t="s">
        <v>16</v>
      </c>
      <c r="J108" t="s">
        <v>13</v>
      </c>
      <c r="K108" s="48" t="s">
        <v>31</v>
      </c>
      <c r="L108" t="s">
        <v>16</v>
      </c>
    </row>
    <row r="109" spans="1:14" x14ac:dyDescent="0.2">
      <c r="A109" s="5">
        <v>45</v>
      </c>
      <c r="B109" s="6" t="s">
        <v>12</v>
      </c>
      <c r="C109" s="6" t="s">
        <v>16</v>
      </c>
      <c r="D109" s="7">
        <v>0</v>
      </c>
      <c r="E109" s="7">
        <v>0</v>
      </c>
      <c r="F109" s="7">
        <v>0</v>
      </c>
      <c r="G109" s="8">
        <v>9.3290000000000006</v>
      </c>
      <c r="H109" s="9">
        <v>44000</v>
      </c>
      <c r="I109" s="6" t="s">
        <v>16</v>
      </c>
      <c r="J109" t="s">
        <v>13</v>
      </c>
      <c r="K109" s="48" t="s">
        <v>31</v>
      </c>
      <c r="L109" t="s">
        <v>16</v>
      </c>
    </row>
    <row r="110" spans="1:14" x14ac:dyDescent="0.2">
      <c r="A110" s="5">
        <v>43</v>
      </c>
      <c r="B110" s="6" t="s">
        <v>14</v>
      </c>
      <c r="C110" s="6" t="s">
        <v>16</v>
      </c>
      <c r="D110" s="7">
        <v>0</v>
      </c>
      <c r="E110" s="7">
        <v>0</v>
      </c>
      <c r="F110" s="7">
        <v>0</v>
      </c>
      <c r="G110" s="8">
        <v>9.3290000000000006</v>
      </c>
      <c r="H110" s="9">
        <v>43000</v>
      </c>
      <c r="I110" s="6" t="s">
        <v>16</v>
      </c>
      <c r="J110" t="s">
        <v>13</v>
      </c>
      <c r="K110" s="48" t="s">
        <v>31</v>
      </c>
      <c r="L110" t="s">
        <v>16</v>
      </c>
    </row>
    <row r="111" spans="1:14" x14ac:dyDescent="0.2">
      <c r="A111" s="5">
        <v>42</v>
      </c>
      <c r="B111" s="6" t="s">
        <v>14</v>
      </c>
      <c r="C111" s="6" t="s">
        <v>16</v>
      </c>
      <c r="D111" s="7">
        <v>0</v>
      </c>
      <c r="E111" s="7">
        <v>0</v>
      </c>
      <c r="F111" s="7">
        <v>0</v>
      </c>
      <c r="G111" s="8">
        <v>9.3290000000000006</v>
      </c>
      <c r="H111" s="9">
        <v>42500</v>
      </c>
      <c r="I111" s="6" t="s">
        <v>16</v>
      </c>
      <c r="J111" t="s">
        <v>13</v>
      </c>
      <c r="K111" s="48" t="s">
        <v>31</v>
      </c>
      <c r="L111" t="s">
        <v>16</v>
      </c>
    </row>
    <row r="112" spans="1:14" x14ac:dyDescent="0.2">
      <c r="A112" s="5">
        <v>24</v>
      </c>
      <c r="B112" s="6" t="s">
        <v>14</v>
      </c>
      <c r="C112" s="6" t="s">
        <v>16</v>
      </c>
      <c r="D112" s="7">
        <v>0</v>
      </c>
      <c r="E112" s="7">
        <v>0</v>
      </c>
      <c r="F112" s="7">
        <v>0</v>
      </c>
      <c r="G112" s="8">
        <v>8.2934999999999999</v>
      </c>
      <c r="H112" s="9">
        <v>33500</v>
      </c>
      <c r="I112" s="6" t="s">
        <v>16</v>
      </c>
      <c r="J112" t="s">
        <v>13</v>
      </c>
      <c r="K112" s="48" t="s">
        <v>31</v>
      </c>
      <c r="L112" t="s">
        <v>16</v>
      </c>
    </row>
    <row r="113" spans="1:15" x14ac:dyDescent="0.2">
      <c r="A113" s="5">
        <v>8</v>
      </c>
      <c r="B113" s="6" t="s">
        <v>12</v>
      </c>
      <c r="C113" s="6" t="s">
        <v>16</v>
      </c>
      <c r="D113" s="7">
        <v>0</v>
      </c>
      <c r="E113" s="7">
        <v>0</v>
      </c>
      <c r="F113" s="7">
        <v>0</v>
      </c>
      <c r="G113" s="8">
        <v>6.0134999999999996</v>
      </c>
      <c r="H113" s="9">
        <v>25500</v>
      </c>
      <c r="I113" s="6" t="s">
        <v>16</v>
      </c>
      <c r="J113" t="s">
        <v>13</v>
      </c>
      <c r="K113" s="48" t="s">
        <v>31</v>
      </c>
      <c r="L113" t="s">
        <v>16</v>
      </c>
    </row>
    <row r="114" spans="1:15" x14ac:dyDescent="0.2">
      <c r="A114" s="5">
        <v>5</v>
      </c>
      <c r="B114" s="6" t="s">
        <v>14</v>
      </c>
      <c r="C114" s="6" t="s">
        <v>16</v>
      </c>
      <c r="D114" s="7">
        <v>0</v>
      </c>
      <c r="E114" s="7">
        <v>0</v>
      </c>
      <c r="F114" s="7">
        <v>0</v>
      </c>
      <c r="G114" s="8">
        <v>5.8329999999999993</v>
      </c>
      <c r="H114" s="9">
        <v>24000</v>
      </c>
      <c r="I114" s="6" t="s">
        <v>16</v>
      </c>
      <c r="J114" t="s">
        <v>13</v>
      </c>
      <c r="K114" s="48" t="s">
        <v>31</v>
      </c>
      <c r="L114" t="s">
        <v>16</v>
      </c>
    </row>
    <row r="116" spans="1:15" x14ac:dyDescent="0.2">
      <c r="A116" t="s">
        <v>32</v>
      </c>
    </row>
    <row r="117" spans="1:15" ht="64" x14ac:dyDescent="0.2">
      <c r="A117" s="50" t="s">
        <v>0</v>
      </c>
      <c r="B117" s="51" t="s">
        <v>1</v>
      </c>
      <c r="C117" s="51" t="s">
        <v>2</v>
      </c>
      <c r="D117" s="52" t="s">
        <v>3</v>
      </c>
      <c r="E117" s="52" t="s">
        <v>4</v>
      </c>
      <c r="F117" s="52" t="s">
        <v>5</v>
      </c>
      <c r="G117" s="53" t="s">
        <v>6</v>
      </c>
      <c r="H117" s="53" t="s">
        <v>7</v>
      </c>
      <c r="I117" s="54" t="s">
        <v>8</v>
      </c>
      <c r="J117" s="54" t="s">
        <v>9</v>
      </c>
      <c r="K117" s="55" t="s">
        <v>10</v>
      </c>
      <c r="L117" s="54" t="s">
        <v>11</v>
      </c>
      <c r="M117" s="54" t="s">
        <v>33</v>
      </c>
      <c r="O117" s="54" t="s">
        <v>70</v>
      </c>
    </row>
    <row r="118" spans="1:15" x14ac:dyDescent="0.2">
      <c r="A118" s="56">
        <v>100</v>
      </c>
      <c r="B118" s="57" t="s">
        <v>14</v>
      </c>
      <c r="C118" s="57" t="s">
        <v>13</v>
      </c>
      <c r="D118" s="58">
        <v>0</v>
      </c>
      <c r="E118" s="58">
        <v>5287</v>
      </c>
      <c r="F118" s="58">
        <v>284</v>
      </c>
      <c r="G118" s="59">
        <v>8.2899999999999991</v>
      </c>
      <c r="H118" s="60">
        <v>579417.07999999996</v>
      </c>
      <c r="I118" s="57" t="s">
        <v>13</v>
      </c>
      <c r="J118" s="54" t="s">
        <v>13</v>
      </c>
      <c r="K118" s="61">
        <v>5.3699999999999998E-2</v>
      </c>
      <c r="L118" s="54" t="s">
        <v>13</v>
      </c>
      <c r="M118" s="54" t="str">
        <f t="shared" ref="M118:M139" si="0">IF(AND(D118=0,E118&gt;0),"Y","N")</f>
        <v>Y</v>
      </c>
    </row>
    <row r="119" spans="1:15" x14ac:dyDescent="0.2">
      <c r="A119" s="56">
        <v>99</v>
      </c>
      <c r="B119" s="57" t="s">
        <v>12</v>
      </c>
      <c r="C119" s="57" t="s">
        <v>13</v>
      </c>
      <c r="D119" s="58">
        <v>0</v>
      </c>
      <c r="E119" s="58">
        <v>1685</v>
      </c>
      <c r="F119" s="58">
        <v>84</v>
      </c>
      <c r="G119" s="59">
        <v>9.0500000000000007</v>
      </c>
      <c r="H119" s="60">
        <v>146014.85</v>
      </c>
      <c r="I119" s="57" t="s">
        <v>13</v>
      </c>
      <c r="J119" s="54" t="s">
        <v>13</v>
      </c>
      <c r="K119" s="61">
        <v>4.99E-2</v>
      </c>
      <c r="L119" s="54" t="s">
        <v>13</v>
      </c>
      <c r="M119" s="54" t="str">
        <f t="shared" si="0"/>
        <v>Y</v>
      </c>
    </row>
    <row r="120" spans="1:15" x14ac:dyDescent="0.2">
      <c r="A120" s="56">
        <v>98</v>
      </c>
      <c r="B120" s="57" t="s">
        <v>12</v>
      </c>
      <c r="C120" s="57" t="s">
        <v>13</v>
      </c>
      <c r="D120" s="58">
        <v>0</v>
      </c>
      <c r="E120" s="58">
        <v>1646</v>
      </c>
      <c r="F120" s="58">
        <v>38</v>
      </c>
      <c r="G120" s="59">
        <v>11</v>
      </c>
      <c r="H120" s="60">
        <v>80263.3</v>
      </c>
      <c r="I120" s="57" t="s">
        <v>13</v>
      </c>
      <c r="J120" s="54" t="s">
        <v>13</v>
      </c>
      <c r="K120" s="61">
        <v>2.3099999999999999E-2</v>
      </c>
      <c r="L120" s="54" t="s">
        <v>13</v>
      </c>
      <c r="M120" s="54" t="str">
        <f t="shared" si="0"/>
        <v>Y</v>
      </c>
    </row>
    <row r="121" spans="1:15" x14ac:dyDescent="0.2">
      <c r="A121" s="56">
        <v>97</v>
      </c>
      <c r="B121" s="57" t="s">
        <v>12</v>
      </c>
      <c r="C121" s="57" t="s">
        <v>13</v>
      </c>
      <c r="D121" s="58">
        <v>0</v>
      </c>
      <c r="E121" s="58">
        <v>1467</v>
      </c>
      <c r="F121" s="58">
        <v>52</v>
      </c>
      <c r="G121" s="59">
        <v>6.68</v>
      </c>
      <c r="H121" s="60">
        <v>66678.14</v>
      </c>
      <c r="I121" s="57" t="s">
        <v>13</v>
      </c>
      <c r="J121" s="54" t="s">
        <v>13</v>
      </c>
      <c r="K121" s="61">
        <v>3.5400000000000001E-2</v>
      </c>
      <c r="L121" s="54" t="s">
        <v>13</v>
      </c>
      <c r="M121" s="54" t="str">
        <f t="shared" si="0"/>
        <v>Y</v>
      </c>
    </row>
    <row r="122" spans="1:15" x14ac:dyDescent="0.2">
      <c r="A122" s="56">
        <v>96</v>
      </c>
      <c r="B122" s="57" t="s">
        <v>12</v>
      </c>
      <c r="C122" s="57" t="s">
        <v>13</v>
      </c>
      <c r="D122" s="58">
        <v>0</v>
      </c>
      <c r="E122" s="58">
        <v>1278</v>
      </c>
      <c r="F122" s="58">
        <v>108</v>
      </c>
      <c r="G122" s="59">
        <v>7.06</v>
      </c>
      <c r="H122" s="60">
        <v>146365.06</v>
      </c>
      <c r="I122" s="57" t="s">
        <v>13</v>
      </c>
      <c r="J122" s="54" t="s">
        <v>13</v>
      </c>
      <c r="K122" s="61">
        <v>8.4500000000000006E-2</v>
      </c>
      <c r="L122" s="54" t="s">
        <v>16</v>
      </c>
      <c r="M122" s="54" t="str">
        <f t="shared" si="0"/>
        <v>Y</v>
      </c>
    </row>
    <row r="123" spans="1:15" x14ac:dyDescent="0.2">
      <c r="A123" s="56">
        <v>95</v>
      </c>
      <c r="B123" s="57" t="s">
        <v>15</v>
      </c>
      <c r="C123" s="57" t="s">
        <v>13</v>
      </c>
      <c r="D123" s="58">
        <v>0</v>
      </c>
      <c r="E123" s="58">
        <v>983</v>
      </c>
      <c r="F123" s="58">
        <v>97</v>
      </c>
      <c r="G123" s="59">
        <v>8.1</v>
      </c>
      <c r="H123" s="60">
        <v>122622.16</v>
      </c>
      <c r="I123" s="57" t="s">
        <v>13</v>
      </c>
      <c r="J123" s="54" t="s">
        <v>13</v>
      </c>
      <c r="K123" s="61">
        <v>9.8699999999999996E-2</v>
      </c>
      <c r="L123" s="54" t="s">
        <v>16</v>
      </c>
      <c r="M123" s="54" t="str">
        <f t="shared" si="0"/>
        <v>Y</v>
      </c>
    </row>
    <row r="124" spans="1:15" x14ac:dyDescent="0.2">
      <c r="A124" s="56">
        <v>94</v>
      </c>
      <c r="B124" s="57" t="s">
        <v>12</v>
      </c>
      <c r="C124" s="57" t="s">
        <v>13</v>
      </c>
      <c r="D124" s="58">
        <v>0</v>
      </c>
      <c r="E124" s="58">
        <v>962</v>
      </c>
      <c r="F124" s="58">
        <v>87</v>
      </c>
      <c r="G124" s="59">
        <v>9.2899999999999991</v>
      </c>
      <c r="H124" s="60">
        <v>155196.85999999999</v>
      </c>
      <c r="I124" s="57" t="s">
        <v>13</v>
      </c>
      <c r="J124" s="54" t="s">
        <v>13</v>
      </c>
      <c r="K124" s="61">
        <v>9.0399999999999994E-2</v>
      </c>
      <c r="L124" s="54" t="s">
        <v>16</v>
      </c>
      <c r="M124" s="54" t="str">
        <f t="shared" si="0"/>
        <v>Y</v>
      </c>
    </row>
    <row r="125" spans="1:15" x14ac:dyDescent="0.2">
      <c r="A125" s="56">
        <v>93</v>
      </c>
      <c r="B125" s="57" t="s">
        <v>15</v>
      </c>
      <c r="C125" s="57" t="s">
        <v>13</v>
      </c>
      <c r="D125" s="58">
        <v>0</v>
      </c>
      <c r="E125" s="58">
        <v>872</v>
      </c>
      <c r="F125" s="58">
        <v>14</v>
      </c>
      <c r="G125" s="59">
        <v>10.46</v>
      </c>
      <c r="H125" s="60">
        <v>22843.55</v>
      </c>
      <c r="I125" s="57" t="s">
        <v>13</v>
      </c>
      <c r="J125" s="54" t="s">
        <v>13</v>
      </c>
      <c r="K125" s="61">
        <v>1.61E-2</v>
      </c>
      <c r="L125" s="54" t="s">
        <v>13</v>
      </c>
      <c r="M125" s="54" t="str">
        <f t="shared" si="0"/>
        <v>Y</v>
      </c>
    </row>
    <row r="126" spans="1:15" x14ac:dyDescent="0.2">
      <c r="A126" s="56">
        <v>92</v>
      </c>
      <c r="B126" s="57" t="s">
        <v>15</v>
      </c>
      <c r="C126" s="57" t="s">
        <v>13</v>
      </c>
      <c r="D126" s="58">
        <v>0</v>
      </c>
      <c r="E126" s="58">
        <v>809</v>
      </c>
      <c r="F126" s="58">
        <v>74</v>
      </c>
      <c r="G126" s="59">
        <v>5.58</v>
      </c>
      <c r="H126" s="60">
        <v>64375.12</v>
      </c>
      <c r="I126" s="57" t="s">
        <v>13</v>
      </c>
      <c r="J126" s="54" t="s">
        <v>13</v>
      </c>
      <c r="K126" s="61">
        <v>9.1499999999999998E-2</v>
      </c>
      <c r="L126" s="54" t="s">
        <v>16</v>
      </c>
      <c r="M126" s="54" t="str">
        <f t="shared" si="0"/>
        <v>Y</v>
      </c>
    </row>
    <row r="127" spans="1:15" x14ac:dyDescent="0.2">
      <c r="A127" s="56">
        <v>91</v>
      </c>
      <c r="B127" s="57" t="s">
        <v>15</v>
      </c>
      <c r="C127" s="57" t="s">
        <v>13</v>
      </c>
      <c r="D127" s="58">
        <v>0</v>
      </c>
      <c r="E127" s="58">
        <v>734</v>
      </c>
      <c r="F127" s="58">
        <v>57</v>
      </c>
      <c r="G127" s="59">
        <v>6.05</v>
      </c>
      <c r="H127" s="60">
        <v>53809.94</v>
      </c>
      <c r="I127" s="57" t="s">
        <v>13</v>
      </c>
      <c r="J127" s="54" t="s">
        <v>13</v>
      </c>
      <c r="K127" s="61">
        <v>7.7700000000000005E-2</v>
      </c>
      <c r="L127" s="54" t="s">
        <v>16</v>
      </c>
      <c r="M127" s="54" t="str">
        <f t="shared" si="0"/>
        <v>Y</v>
      </c>
    </row>
    <row r="128" spans="1:15" x14ac:dyDescent="0.2">
      <c r="A128" s="56">
        <v>90</v>
      </c>
      <c r="B128" s="57" t="s">
        <v>15</v>
      </c>
      <c r="C128" s="57" t="s">
        <v>13</v>
      </c>
      <c r="D128" s="58">
        <v>0</v>
      </c>
      <c r="E128" s="58">
        <v>717</v>
      </c>
      <c r="F128" s="58">
        <v>20</v>
      </c>
      <c r="G128" s="59">
        <v>11.41</v>
      </c>
      <c r="H128" s="60">
        <v>35597.64</v>
      </c>
      <c r="I128" s="57" t="s">
        <v>13</v>
      </c>
      <c r="J128" s="54" t="s">
        <v>13</v>
      </c>
      <c r="K128" s="61">
        <v>2.7900000000000001E-2</v>
      </c>
      <c r="L128" s="54" t="s">
        <v>13</v>
      </c>
      <c r="M128" s="54" t="str">
        <f t="shared" si="0"/>
        <v>Y</v>
      </c>
    </row>
    <row r="129" spans="1:14" x14ac:dyDescent="0.2">
      <c r="A129" s="56">
        <v>89</v>
      </c>
      <c r="B129" s="57" t="s">
        <v>15</v>
      </c>
      <c r="C129" s="57" t="s">
        <v>13</v>
      </c>
      <c r="D129" s="58">
        <v>0</v>
      </c>
      <c r="E129" s="58">
        <v>709</v>
      </c>
      <c r="F129" s="58">
        <v>32</v>
      </c>
      <c r="G129" s="59">
        <v>10.87</v>
      </c>
      <c r="H129" s="60">
        <v>54253.06</v>
      </c>
      <c r="I129" s="57" t="s">
        <v>13</v>
      </c>
      <c r="J129" s="54" t="s">
        <v>13</v>
      </c>
      <c r="K129" s="61">
        <v>4.5100000000000001E-2</v>
      </c>
      <c r="L129" s="54" t="s">
        <v>13</v>
      </c>
      <c r="M129" s="54" t="str">
        <f t="shared" si="0"/>
        <v>Y</v>
      </c>
    </row>
    <row r="130" spans="1:14" x14ac:dyDescent="0.2">
      <c r="A130" s="56">
        <v>88</v>
      </c>
      <c r="B130" s="57" t="s">
        <v>15</v>
      </c>
      <c r="C130" s="57" t="s">
        <v>13</v>
      </c>
      <c r="D130" s="58">
        <v>0</v>
      </c>
      <c r="E130" s="58">
        <v>411</v>
      </c>
      <c r="F130" s="58">
        <v>19</v>
      </c>
      <c r="G130" s="59">
        <v>8.69</v>
      </c>
      <c r="H130" s="60">
        <v>25764.57</v>
      </c>
      <c r="I130" s="57" t="s">
        <v>13</v>
      </c>
      <c r="J130" s="54" t="s">
        <v>13</v>
      </c>
      <c r="K130" s="61">
        <v>4.6199999999999998E-2</v>
      </c>
      <c r="L130" s="54" t="s">
        <v>16</v>
      </c>
      <c r="M130" s="54" t="str">
        <f t="shared" si="0"/>
        <v>Y</v>
      </c>
    </row>
    <row r="131" spans="1:14" x14ac:dyDescent="0.2">
      <c r="A131" s="56">
        <v>83</v>
      </c>
      <c r="B131" s="57" t="s">
        <v>15</v>
      </c>
      <c r="C131" s="57" t="s">
        <v>13</v>
      </c>
      <c r="D131" s="58">
        <v>0</v>
      </c>
      <c r="E131" s="58">
        <v>404</v>
      </c>
      <c r="F131" s="58">
        <v>37</v>
      </c>
      <c r="G131" s="59">
        <v>10.85</v>
      </c>
      <c r="H131" s="60">
        <v>62620.43</v>
      </c>
      <c r="I131" s="57" t="s">
        <v>13</v>
      </c>
      <c r="J131" s="54" t="s">
        <v>13</v>
      </c>
      <c r="K131" s="61">
        <v>9.1600000000000001E-2</v>
      </c>
      <c r="L131" s="54" t="s">
        <v>16</v>
      </c>
      <c r="M131" s="54" t="str">
        <f t="shared" si="0"/>
        <v>Y</v>
      </c>
    </row>
    <row r="132" spans="1:14" x14ac:dyDescent="0.2">
      <c r="A132" s="56">
        <v>80</v>
      </c>
      <c r="B132" s="57" t="s">
        <v>15</v>
      </c>
      <c r="C132" s="57" t="s">
        <v>13</v>
      </c>
      <c r="D132" s="58">
        <v>0</v>
      </c>
      <c r="E132" s="58">
        <v>388</v>
      </c>
      <c r="F132" s="58">
        <v>12</v>
      </c>
      <c r="G132" s="59">
        <v>12.03</v>
      </c>
      <c r="H132" s="60">
        <v>22514.54</v>
      </c>
      <c r="I132" s="57" t="s">
        <v>13</v>
      </c>
      <c r="J132" s="54" t="s">
        <v>13</v>
      </c>
      <c r="K132" s="61">
        <v>3.09E-2</v>
      </c>
      <c r="L132" s="54" t="s">
        <v>16</v>
      </c>
      <c r="M132" s="54" t="str">
        <f t="shared" si="0"/>
        <v>Y</v>
      </c>
    </row>
    <row r="133" spans="1:14" x14ac:dyDescent="0.2">
      <c r="A133" s="56">
        <v>79</v>
      </c>
      <c r="B133" s="57" t="s">
        <v>15</v>
      </c>
      <c r="C133" s="57" t="s">
        <v>13</v>
      </c>
      <c r="D133" s="58">
        <v>0</v>
      </c>
      <c r="E133" s="58">
        <v>238</v>
      </c>
      <c r="F133" s="58">
        <v>17</v>
      </c>
      <c r="G133" s="59">
        <v>12.44</v>
      </c>
      <c r="H133" s="60">
        <v>32978.949999999997</v>
      </c>
      <c r="I133" s="57" t="s">
        <v>13</v>
      </c>
      <c r="J133" s="54" t="s">
        <v>13</v>
      </c>
      <c r="K133" s="61">
        <v>7.1400000000000005E-2</v>
      </c>
      <c r="L133" s="54" t="s">
        <v>16</v>
      </c>
      <c r="M133" s="54" t="str">
        <f t="shared" si="0"/>
        <v>Y</v>
      </c>
    </row>
    <row r="134" spans="1:14" x14ac:dyDescent="0.2">
      <c r="A134" s="56">
        <v>76</v>
      </c>
      <c r="B134" s="57" t="s">
        <v>15</v>
      </c>
      <c r="C134" s="57" t="s">
        <v>13</v>
      </c>
      <c r="D134" s="58">
        <v>0</v>
      </c>
      <c r="E134" s="58">
        <v>197</v>
      </c>
      <c r="F134" s="58">
        <v>29</v>
      </c>
      <c r="G134" s="59">
        <v>6.19</v>
      </c>
      <c r="H134" s="60">
        <v>28021.66</v>
      </c>
      <c r="I134" s="57" t="s">
        <v>13</v>
      </c>
      <c r="J134" s="54" t="s">
        <v>13</v>
      </c>
      <c r="K134" s="61">
        <v>0.1472</v>
      </c>
      <c r="L134" s="54" t="s">
        <v>16</v>
      </c>
      <c r="M134" s="54" t="str">
        <f t="shared" si="0"/>
        <v>Y</v>
      </c>
    </row>
    <row r="135" spans="1:14" x14ac:dyDescent="0.2">
      <c r="A135" s="56">
        <v>68</v>
      </c>
      <c r="B135" s="57" t="s">
        <v>15</v>
      </c>
      <c r="C135" s="57" t="s">
        <v>13</v>
      </c>
      <c r="D135" s="58">
        <v>0</v>
      </c>
      <c r="E135" s="58">
        <v>164</v>
      </c>
      <c r="F135" s="58">
        <v>14</v>
      </c>
      <c r="G135" s="59">
        <v>8.65</v>
      </c>
      <c r="H135" s="60">
        <v>18901.43</v>
      </c>
      <c r="I135" s="57" t="s">
        <v>13</v>
      </c>
      <c r="J135" s="54" t="s">
        <v>13</v>
      </c>
      <c r="K135" s="61">
        <v>8.5400000000000004E-2</v>
      </c>
      <c r="L135" s="54" t="s">
        <v>16</v>
      </c>
      <c r="M135" s="54" t="str">
        <f t="shared" si="0"/>
        <v>Y</v>
      </c>
    </row>
    <row r="136" spans="1:14" x14ac:dyDescent="0.2">
      <c r="A136" s="56">
        <v>65</v>
      </c>
      <c r="B136" s="57" t="s">
        <v>15</v>
      </c>
      <c r="C136" s="57" t="s">
        <v>13</v>
      </c>
      <c r="D136" s="58">
        <v>0</v>
      </c>
      <c r="E136" s="58">
        <v>94</v>
      </c>
      <c r="F136" s="58">
        <v>3</v>
      </c>
      <c r="G136" s="59">
        <v>12.32</v>
      </c>
      <c r="H136" s="60">
        <v>5766.46</v>
      </c>
      <c r="I136" s="57" t="s">
        <v>13</v>
      </c>
      <c r="J136" s="54" t="s">
        <v>13</v>
      </c>
      <c r="K136" s="61">
        <v>3.1899999999999998E-2</v>
      </c>
      <c r="L136" s="54" t="s">
        <v>16</v>
      </c>
      <c r="M136" s="54" t="str">
        <f t="shared" si="0"/>
        <v>Y</v>
      </c>
    </row>
    <row r="137" spans="1:14" x14ac:dyDescent="0.2">
      <c r="A137" s="56">
        <v>63</v>
      </c>
      <c r="B137" s="57" t="s">
        <v>12</v>
      </c>
      <c r="C137" s="57" t="s">
        <v>13</v>
      </c>
      <c r="D137" s="58">
        <v>0</v>
      </c>
      <c r="E137" s="58">
        <v>85</v>
      </c>
      <c r="F137" s="58">
        <v>13</v>
      </c>
      <c r="G137" s="59">
        <v>12.36</v>
      </c>
      <c r="H137" s="60">
        <v>30849.31</v>
      </c>
      <c r="I137" s="57" t="s">
        <v>13</v>
      </c>
      <c r="J137" s="54" t="s">
        <v>13</v>
      </c>
      <c r="K137" s="61">
        <v>0.15290000000000001</v>
      </c>
      <c r="L137" s="54" t="s">
        <v>16</v>
      </c>
      <c r="M137" s="54" t="str">
        <f t="shared" si="0"/>
        <v>Y</v>
      </c>
    </row>
    <row r="138" spans="1:14" x14ac:dyDescent="0.2">
      <c r="A138" s="56">
        <v>62</v>
      </c>
      <c r="B138" s="57" t="s">
        <v>15</v>
      </c>
      <c r="C138" s="57" t="s">
        <v>13</v>
      </c>
      <c r="D138" s="58">
        <v>0</v>
      </c>
      <c r="E138" s="58">
        <v>69</v>
      </c>
      <c r="F138" s="58">
        <v>22</v>
      </c>
      <c r="G138" s="59">
        <v>9.01</v>
      </c>
      <c r="H138" s="60">
        <v>30908.59</v>
      </c>
      <c r="I138" s="57" t="s">
        <v>13</v>
      </c>
      <c r="J138" s="54" t="s">
        <v>13</v>
      </c>
      <c r="K138" s="61">
        <v>0.31879999999999997</v>
      </c>
      <c r="L138" s="54" t="s">
        <v>16</v>
      </c>
      <c r="M138" s="54" t="str">
        <f t="shared" si="0"/>
        <v>Y</v>
      </c>
    </row>
    <row r="139" spans="1:14" x14ac:dyDescent="0.2">
      <c r="A139" s="56">
        <v>61</v>
      </c>
      <c r="B139" s="57" t="s">
        <v>15</v>
      </c>
      <c r="C139" s="57" t="s">
        <v>13</v>
      </c>
      <c r="D139" s="58">
        <v>0</v>
      </c>
      <c r="E139" s="58">
        <v>11</v>
      </c>
      <c r="F139" s="58">
        <v>10</v>
      </c>
      <c r="G139" s="59">
        <v>8.16</v>
      </c>
      <c r="H139" s="60">
        <v>12734.28</v>
      </c>
      <c r="I139" s="57" t="s">
        <v>13</v>
      </c>
      <c r="J139" s="54" t="s">
        <v>13</v>
      </c>
      <c r="K139" s="61">
        <v>0.90910000000000002</v>
      </c>
      <c r="L139" s="54" t="s">
        <v>16</v>
      </c>
      <c r="M139" s="54" t="str">
        <f t="shared" si="0"/>
        <v>Y</v>
      </c>
    </row>
    <row r="142" spans="1:14" x14ac:dyDescent="0.2">
      <c r="A142" t="s">
        <v>71</v>
      </c>
    </row>
    <row r="143" spans="1:14" ht="64" x14ac:dyDescent="0.2">
      <c r="A143" s="1" t="s">
        <v>0</v>
      </c>
      <c r="B143" s="2" t="s">
        <v>1</v>
      </c>
      <c r="C143" s="2" t="s">
        <v>2</v>
      </c>
      <c r="D143" s="3" t="s">
        <v>3</v>
      </c>
      <c r="E143" s="3" t="s">
        <v>4</v>
      </c>
      <c r="F143" s="3" t="s">
        <v>5</v>
      </c>
      <c r="G143" s="4" t="s">
        <v>6</v>
      </c>
      <c r="H143" s="4" t="s">
        <v>7</v>
      </c>
      <c r="I143" t="s">
        <v>8</v>
      </c>
      <c r="J143" t="s">
        <v>9</v>
      </c>
      <c r="K143" s="47" t="s">
        <v>10</v>
      </c>
      <c r="L143" t="s">
        <v>11</v>
      </c>
      <c r="N143" t="s">
        <v>72</v>
      </c>
    </row>
    <row r="144" spans="1:14" x14ac:dyDescent="0.2">
      <c r="A144" s="5">
        <v>86</v>
      </c>
      <c r="B144" s="6" t="s">
        <v>15</v>
      </c>
      <c r="C144" s="6" t="s">
        <v>13</v>
      </c>
      <c r="D144" s="7">
        <v>26</v>
      </c>
      <c r="E144" s="7">
        <v>1178</v>
      </c>
      <c r="F144" s="7">
        <v>19</v>
      </c>
      <c r="G144" s="8">
        <v>12.787000000000001</v>
      </c>
      <c r="H144" s="9">
        <v>37900.668000000005</v>
      </c>
      <c r="I144" s="6" t="s">
        <v>13</v>
      </c>
      <c r="J144" t="s">
        <v>16</v>
      </c>
      <c r="K144" s="48">
        <v>1.6129032258064516E-2</v>
      </c>
      <c r="L144" t="s">
        <v>13</v>
      </c>
    </row>
    <row r="145" spans="1:12" x14ac:dyDescent="0.2">
      <c r="A145" s="5">
        <v>78</v>
      </c>
      <c r="B145" s="6" t="s">
        <v>12</v>
      </c>
      <c r="C145" s="6" t="s">
        <v>13</v>
      </c>
      <c r="D145" s="7">
        <v>31</v>
      </c>
      <c r="E145" s="7">
        <v>1178</v>
      </c>
      <c r="F145" s="7">
        <v>21</v>
      </c>
      <c r="G145" s="8">
        <v>12.226499999999998</v>
      </c>
      <c r="H145" s="9">
        <v>49297.247999999985</v>
      </c>
      <c r="I145" s="6" t="s">
        <v>13</v>
      </c>
      <c r="J145" t="s">
        <v>16</v>
      </c>
      <c r="K145" s="48">
        <v>1.7826825127334467E-2</v>
      </c>
      <c r="L145" t="s">
        <v>13</v>
      </c>
    </row>
    <row r="146" spans="1:12" x14ac:dyDescent="0.2">
      <c r="A146" s="5">
        <v>98</v>
      </c>
      <c r="B146" s="6" t="s">
        <v>12</v>
      </c>
      <c r="C146" s="6" t="s">
        <v>13</v>
      </c>
      <c r="D146" s="7">
        <v>0</v>
      </c>
      <c r="E146" s="7">
        <v>1646</v>
      </c>
      <c r="F146" s="7">
        <v>38</v>
      </c>
      <c r="G146" s="8">
        <v>11.000999999999999</v>
      </c>
      <c r="H146" s="9">
        <v>80263.296000000002</v>
      </c>
      <c r="I146" s="6" t="s">
        <v>13</v>
      </c>
      <c r="J146" t="s">
        <v>13</v>
      </c>
      <c r="K146" s="48">
        <v>2.3086269744835967E-2</v>
      </c>
      <c r="L146" t="s">
        <v>13</v>
      </c>
    </row>
    <row r="147" spans="1:12" x14ac:dyDescent="0.2">
      <c r="A147" s="5">
        <v>51</v>
      </c>
      <c r="B147" s="6" t="s">
        <v>15</v>
      </c>
      <c r="C147" s="6" t="s">
        <v>13</v>
      </c>
      <c r="D147" s="7">
        <v>184</v>
      </c>
      <c r="E147" s="7">
        <v>1115</v>
      </c>
      <c r="F147" s="7">
        <v>31</v>
      </c>
      <c r="G147" s="8">
        <v>10.3645</v>
      </c>
      <c r="H147" s="9">
        <v>50122.722000000002</v>
      </c>
      <c r="I147" s="6" t="s">
        <v>13</v>
      </c>
      <c r="J147" t="s">
        <v>16</v>
      </c>
      <c r="K147" s="48">
        <v>2.780269058295964E-2</v>
      </c>
      <c r="L147" t="s">
        <v>13</v>
      </c>
    </row>
    <row r="148" spans="1:12" x14ac:dyDescent="0.2">
      <c r="A148" s="5">
        <v>37</v>
      </c>
      <c r="B148" s="6" t="s">
        <v>15</v>
      </c>
      <c r="C148" s="6" t="s">
        <v>13</v>
      </c>
      <c r="D148" s="7">
        <v>246</v>
      </c>
      <c r="E148" s="7">
        <v>1044</v>
      </c>
      <c r="F148" s="7">
        <v>33</v>
      </c>
      <c r="G148" s="8">
        <v>9.0154999999999994</v>
      </c>
      <c r="H148" s="9">
        <v>46411.794000000002</v>
      </c>
      <c r="I148" s="6" t="s">
        <v>13</v>
      </c>
      <c r="J148" t="s">
        <v>16</v>
      </c>
      <c r="K148" s="48">
        <v>3.1609195402298854E-2</v>
      </c>
      <c r="L148" t="s">
        <v>13</v>
      </c>
    </row>
    <row r="149" spans="1:12" x14ac:dyDescent="0.2">
      <c r="A149" s="5">
        <v>97</v>
      </c>
      <c r="B149" s="6" t="s">
        <v>12</v>
      </c>
      <c r="C149" s="6" t="s">
        <v>13</v>
      </c>
      <c r="D149" s="7">
        <v>0</v>
      </c>
      <c r="E149" s="7">
        <v>1467</v>
      </c>
      <c r="F149" s="7">
        <v>52</v>
      </c>
      <c r="G149" s="8">
        <v>6.6784999999999997</v>
      </c>
      <c r="H149" s="9">
        <v>66678.144</v>
      </c>
      <c r="I149" s="6" t="s">
        <v>13</v>
      </c>
      <c r="J149" t="s">
        <v>13</v>
      </c>
      <c r="K149" s="48">
        <v>3.5446489434219498E-2</v>
      </c>
      <c r="L149" t="s">
        <v>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B3048-6F4A-F245-96C5-6B77097A80AC}">
  <dimension ref="B2:Z39"/>
  <sheetViews>
    <sheetView topLeftCell="B1" workbookViewId="0">
      <selection activeCell="N9" sqref="N9"/>
    </sheetView>
  </sheetViews>
  <sheetFormatPr baseColWidth="10" defaultColWidth="9.1640625" defaultRowHeight="16" x14ac:dyDescent="0.2"/>
  <cols>
    <col min="1" max="1" width="2.83203125" style="19" customWidth="1"/>
    <col min="2" max="2" width="36" style="19" bestFit="1" customWidth="1"/>
    <col min="3" max="3" width="12.6640625" style="31" customWidth="1"/>
    <col min="4" max="4" width="14.1640625" style="31" customWidth="1"/>
    <col min="5" max="5" width="14.1640625" style="34" customWidth="1"/>
    <col min="6" max="7" width="14.1640625" style="31" customWidth="1"/>
    <col min="8" max="8" width="26.5" style="19" customWidth="1"/>
    <col min="9" max="9" width="18.83203125" style="19" customWidth="1"/>
    <col min="10" max="10" width="29" style="19" customWidth="1"/>
    <col min="11" max="11" width="19.5" style="19" customWidth="1"/>
    <col min="12" max="12" width="20.1640625" style="19" customWidth="1"/>
    <col min="13" max="13" width="22.5" style="19" customWidth="1"/>
    <col min="14" max="14" width="12.1640625" style="19" customWidth="1"/>
    <col min="15" max="15" width="24.1640625" style="19" customWidth="1"/>
    <col min="16" max="16" width="16.1640625" style="19" customWidth="1"/>
    <col min="17" max="17" width="21" style="19" customWidth="1"/>
    <col min="18" max="18" width="29.33203125" style="19" customWidth="1"/>
    <col min="19" max="19" width="24.6640625" style="19" customWidth="1"/>
    <col min="20" max="20" width="15.6640625" style="19" customWidth="1"/>
    <col min="21" max="21" width="17.33203125" style="19" customWidth="1"/>
    <col min="22" max="22" width="13" style="19" customWidth="1"/>
    <col min="23" max="23" width="19.6640625" style="19" customWidth="1"/>
    <col min="24" max="24" width="16.83203125" style="19" customWidth="1"/>
    <col min="25" max="25" width="14.5" style="19" customWidth="1"/>
    <col min="26" max="26" width="16.1640625" style="19" customWidth="1"/>
    <col min="27" max="16384" width="9.1640625" style="19"/>
  </cols>
  <sheetData>
    <row r="2" spans="2:26" ht="28" x14ac:dyDescent="0.2">
      <c r="B2" s="15" t="s">
        <v>0</v>
      </c>
      <c r="C2" s="16" t="s">
        <v>73</v>
      </c>
      <c r="D2" s="16" t="s">
        <v>6</v>
      </c>
      <c r="E2" s="17" t="s">
        <v>74</v>
      </c>
      <c r="F2" s="16" t="s">
        <v>75</v>
      </c>
      <c r="G2" s="18" t="s">
        <v>76</v>
      </c>
      <c r="H2" s="135" t="s">
        <v>77</v>
      </c>
      <c r="I2" s="135" t="s">
        <v>78</v>
      </c>
      <c r="J2" s="135" t="s">
        <v>79</v>
      </c>
      <c r="K2" s="135" t="s">
        <v>80</v>
      </c>
      <c r="L2" s="135" t="s">
        <v>81</v>
      </c>
      <c r="M2" s="135" t="s">
        <v>82</v>
      </c>
      <c r="N2" s="135" t="s">
        <v>83</v>
      </c>
      <c r="O2" s="135" t="s">
        <v>84</v>
      </c>
      <c r="P2" s="135" t="s">
        <v>85</v>
      </c>
      <c r="Q2" s="136" t="s">
        <v>86</v>
      </c>
      <c r="R2" s="136" t="s">
        <v>87</v>
      </c>
      <c r="S2" s="135" t="s">
        <v>88</v>
      </c>
      <c r="T2" s="135" t="s">
        <v>89</v>
      </c>
      <c r="U2" s="135" t="s">
        <v>90</v>
      </c>
      <c r="V2" s="75" t="s">
        <v>91</v>
      </c>
      <c r="W2" s="135" t="s">
        <v>92</v>
      </c>
      <c r="X2" s="77" t="s">
        <v>93</v>
      </c>
      <c r="Y2" s="138" t="s">
        <v>94</v>
      </c>
      <c r="Z2" s="137" t="s">
        <v>95</v>
      </c>
    </row>
    <row r="3" spans="2:26" x14ac:dyDescent="0.2">
      <c r="B3" s="20">
        <v>1</v>
      </c>
      <c r="C3" s="21">
        <v>35.903349999999996</v>
      </c>
      <c r="D3" s="21">
        <v>59</v>
      </c>
      <c r="E3" s="22">
        <v>396.66666666666669</v>
      </c>
      <c r="F3" s="23">
        <v>48.99</v>
      </c>
      <c r="G3" s="24">
        <v>50.459700000000005</v>
      </c>
      <c r="H3" s="69">
        <f>AVERAGE(F3:G3)</f>
        <v>49.724850000000004</v>
      </c>
      <c r="I3" s="71">
        <f>(D3-H3)/H3</f>
        <v>0.18652947168266965</v>
      </c>
      <c r="J3" s="19" t="str">
        <f>IF(I3&lt;-0.05,"Value",IF(I3&gt;0.05,"Premium","Mid"))</f>
        <v>Premium</v>
      </c>
      <c r="K3" s="19" t="str">
        <f>IF(D3&lt;=MIN(F3:G3),"Y","N")</f>
        <v>N</v>
      </c>
      <c r="L3" s="19">
        <f>(D3-C3)/D3</f>
        <v>0.39146864406779669</v>
      </c>
      <c r="M3" s="70">
        <f>D3-C3</f>
        <v>23.096650000000004</v>
      </c>
      <c r="N3" s="72">
        <f>(D3-C3)/D3</f>
        <v>0.39146864406779669</v>
      </c>
      <c r="O3" s="70">
        <f>(D3-C3)*E3</f>
        <v>9161.6711666666688</v>
      </c>
      <c r="P3" s="70">
        <f>E3/D3</f>
        <v>6.72316384180791</v>
      </c>
      <c r="Q3" s="19" t="str">
        <f>IF(M3&gt;20,"High",IF(M3&gt;10,"Medium","Low"))</f>
        <v>High</v>
      </c>
      <c r="R3" s="19" t="str">
        <f>IF(I3&lt;-0.05,"Value",IF(I3&gt;0.05,"Premium","Mid"))</f>
        <v>Premium</v>
      </c>
      <c r="S3" s="19" t="str">
        <f>IF(AND(J3="Premium",M3&gt;20),"Reduce price",IF(AND(J3="Value",M3&lt;10),"Increase price","Keep price stable"))</f>
        <v>Reduce price</v>
      </c>
      <c r="T3" s="19">
        <f>IF(J3="Premium",D3*0.97,IF(J3="Value",D3*1.03,D3))</f>
        <v>57.23</v>
      </c>
      <c r="U3" s="19">
        <f>IF(J3="Premium",E3*1.05,IF(J3="Value",E3*0.98,E3))</f>
        <v>416.50000000000006</v>
      </c>
      <c r="V3" s="19">
        <f>T3*U3</f>
        <v>23836.295000000002</v>
      </c>
      <c r="W3" s="70">
        <f>T3-C3</f>
        <v>21.326650000000001</v>
      </c>
      <c r="X3" s="70">
        <f>(T3-C3)*U3</f>
        <v>8882.5497250000008</v>
      </c>
      <c r="Y3" s="70">
        <f>(D3*E3)</f>
        <v>23403.333333333336</v>
      </c>
      <c r="Z3" s="70">
        <f>(D3-C3)*E3</f>
        <v>9161.6711666666688</v>
      </c>
    </row>
    <row r="4" spans="2:26" x14ac:dyDescent="0.2">
      <c r="B4" s="20">
        <f>+B3+1</f>
        <v>2</v>
      </c>
      <c r="C4" s="21">
        <v>132.99334999999999</v>
      </c>
      <c r="D4" s="21">
        <v>175.65</v>
      </c>
      <c r="E4" s="22">
        <v>142.666666666667</v>
      </c>
      <c r="F4" s="23">
        <v>179.99</v>
      </c>
      <c r="G4" s="24">
        <v>185.3897</v>
      </c>
      <c r="H4" s="69">
        <f t="shared" ref="H4:H12" si="0">AVERAGE(F4:G4)</f>
        <v>182.68985000000001</v>
      </c>
      <c r="I4" s="71">
        <f t="shared" ref="I4:I12" si="1">(D4-H4)/H4</f>
        <v>-3.8534434179019805E-2</v>
      </c>
      <c r="J4" s="19" t="str">
        <f t="shared" ref="J4:J12" si="2">IF(I4&lt;-0.05,"Value",IF(I4&gt;0.05,"Premium","Mid"))</f>
        <v>Mid</v>
      </c>
      <c r="K4" s="19" t="str">
        <f t="shared" ref="K4:K12" si="3">IF(D4&lt;=MIN(F4:G4),"Y","N")</f>
        <v>Y</v>
      </c>
      <c r="L4" s="19">
        <f t="shared" ref="L4:L12" si="4">(D4-C4)/D4</f>
        <v>0.24285027042413898</v>
      </c>
      <c r="M4" s="70">
        <f t="shared" ref="M4:M12" si="5">D4-C4</f>
        <v>42.656650000000013</v>
      </c>
      <c r="N4" s="73">
        <f t="shared" ref="N4:N12" si="6">(D4-C4)/D4</f>
        <v>0.24285027042413898</v>
      </c>
      <c r="O4" s="70">
        <f t="shared" ref="O4:O11" si="7">(D4-C4)*E4</f>
        <v>6085.6820666666827</v>
      </c>
      <c r="P4" s="70">
        <f t="shared" ref="P4:P12" si="8">E4/D4</f>
        <v>0.81222127336559635</v>
      </c>
      <c r="Q4" s="19" t="str">
        <f t="shared" ref="Q4:Q12" si="9">IF(M4&gt;20,"High",IF(M4&gt;10,"Medium","Low"))</f>
        <v>High</v>
      </c>
      <c r="R4" s="19" t="str">
        <f t="shared" ref="R4:R12" si="10">IF(I4&lt;-0.05,"Value",IF(I4&gt;0.05,"Premium","Mid"))</f>
        <v>Mid</v>
      </c>
      <c r="S4" s="19" t="str">
        <f t="shared" ref="S4:S12" si="11">IF(AND(J4="Premium",M4&gt;20),"Reduce price",IF(AND(J4="Value",M4&lt;10),"Increase price","Keep price stable"))</f>
        <v>Keep price stable</v>
      </c>
      <c r="T4" s="19">
        <f t="shared" ref="T4:T12" si="12">IF(J4="Premium",D4*0.97,IF(J4="Value",D4*1.03,D4))</f>
        <v>175.65</v>
      </c>
      <c r="U4" s="19">
        <f>IF(J4="Premium",E4*1.05,IF(J4="Value",E4*0.98,E4))</f>
        <v>142.666666666667</v>
      </c>
      <c r="V4" s="19">
        <f t="shared" ref="V4:V12" si="13">T4*U4</f>
        <v>25059.40000000006</v>
      </c>
      <c r="W4" s="70">
        <f t="shared" ref="W4:W12" si="14">T4-C4</f>
        <v>42.656650000000013</v>
      </c>
      <c r="X4" s="70">
        <f t="shared" ref="X4:X12" si="15">(T4-C4)*U4</f>
        <v>6085.6820666666827</v>
      </c>
      <c r="Y4" s="70">
        <f t="shared" ref="Y4:Y12" si="16">(D4*E4)</f>
        <v>25059.40000000006</v>
      </c>
      <c r="Z4" s="70">
        <f t="shared" ref="Z4:Z12" si="17">(D4-C4)*E4</f>
        <v>6085.6820666666827</v>
      </c>
    </row>
    <row r="5" spans="2:26" s="25" customFormat="1" x14ac:dyDescent="0.2">
      <c r="B5" s="20">
        <f t="shared" ref="B5:B8" si="18">+B4+1</f>
        <v>3</v>
      </c>
      <c r="C5" s="21">
        <v>26.593349999999997</v>
      </c>
      <c r="D5" s="21">
        <v>38.879166666666663</v>
      </c>
      <c r="E5" s="22">
        <v>526.66666666666674</v>
      </c>
      <c r="F5" s="23">
        <v>42.49</v>
      </c>
      <c r="G5" s="24">
        <v>43.764700000000005</v>
      </c>
      <c r="H5" s="69">
        <f t="shared" si="0"/>
        <v>43.127350000000007</v>
      </c>
      <c r="I5" s="71">
        <f t="shared" si="1"/>
        <v>-9.850323132150117E-2</v>
      </c>
      <c r="J5" s="19" t="str">
        <f t="shared" si="2"/>
        <v>Value</v>
      </c>
      <c r="K5" s="19" t="str">
        <f>IF(D5&lt;=MIN(F5:G5),"Y","N")</f>
        <v>Y</v>
      </c>
      <c r="L5" s="19">
        <f t="shared" si="4"/>
        <v>0.316</v>
      </c>
      <c r="M5" s="70">
        <f t="shared" si="5"/>
        <v>12.285816666666665</v>
      </c>
      <c r="N5" s="72">
        <f t="shared" si="6"/>
        <v>0.316</v>
      </c>
      <c r="O5" s="70">
        <f t="shared" si="7"/>
        <v>6470.5301111111112</v>
      </c>
      <c r="P5" s="70">
        <f t="shared" si="8"/>
        <v>13.546243703783093</v>
      </c>
      <c r="Q5" s="19" t="str">
        <f t="shared" si="9"/>
        <v>Medium</v>
      </c>
      <c r="R5" s="19" t="str">
        <f t="shared" si="10"/>
        <v>Value</v>
      </c>
      <c r="S5" s="19" t="str">
        <f t="shared" si="11"/>
        <v>Keep price stable</v>
      </c>
      <c r="T5" s="19">
        <f t="shared" si="12"/>
        <v>40.045541666666665</v>
      </c>
      <c r="U5" s="19">
        <f t="shared" ref="U5:U12" si="19">IF(J5="Premium",E5*1.05,IF(J5="Value",E5*0.98,E5))</f>
        <v>516.13333333333344</v>
      </c>
      <c r="V5" s="19">
        <f t="shared" si="13"/>
        <v>20668.83890555556</v>
      </c>
      <c r="W5" s="70">
        <f t="shared" si="14"/>
        <v>13.452191666666668</v>
      </c>
      <c r="X5" s="70">
        <f t="shared" si="15"/>
        <v>6943.1245255555577</v>
      </c>
      <c r="Y5" s="70">
        <f t="shared" si="16"/>
        <v>20476.361111111113</v>
      </c>
      <c r="Z5" s="70">
        <f t="shared" si="17"/>
        <v>6470.5301111111112</v>
      </c>
    </row>
    <row r="6" spans="2:26" x14ac:dyDescent="0.2">
      <c r="B6" s="20">
        <f t="shared" si="18"/>
        <v>4</v>
      </c>
      <c r="C6" s="21">
        <v>106.39334999999998</v>
      </c>
      <c r="D6" s="21">
        <v>183.5950819672131</v>
      </c>
      <c r="E6" s="22">
        <v>93.333333333333329</v>
      </c>
      <c r="F6" s="23">
        <v>158.99</v>
      </c>
      <c r="G6" s="24">
        <v>163.75970000000001</v>
      </c>
      <c r="H6" s="69">
        <f t="shared" si="0"/>
        <v>161.37485000000001</v>
      </c>
      <c r="I6" s="71">
        <f t="shared" si="1"/>
        <v>0.13769327728089659</v>
      </c>
      <c r="J6" s="19" t="str">
        <f t="shared" si="2"/>
        <v>Premium</v>
      </c>
      <c r="K6" s="19" t="str">
        <f t="shared" si="3"/>
        <v>N</v>
      </c>
      <c r="L6" s="19">
        <f t="shared" si="4"/>
        <v>0.42050000000000004</v>
      </c>
      <c r="M6" s="70">
        <f t="shared" si="5"/>
        <v>77.201731967213121</v>
      </c>
      <c r="N6" s="72">
        <f t="shared" si="6"/>
        <v>0.42050000000000004</v>
      </c>
      <c r="O6" s="70">
        <f t="shared" si="7"/>
        <v>7205.494983606558</v>
      </c>
      <c r="P6" s="70">
        <f t="shared" si="8"/>
        <v>0.50836510615246788</v>
      </c>
      <c r="Q6" s="19" t="str">
        <f t="shared" si="9"/>
        <v>High</v>
      </c>
      <c r="R6" s="19" t="str">
        <f t="shared" si="10"/>
        <v>Premium</v>
      </c>
      <c r="S6" s="19" t="str">
        <f t="shared" si="11"/>
        <v>Reduce price</v>
      </c>
      <c r="T6" s="19">
        <f t="shared" si="12"/>
        <v>178.08722950819671</v>
      </c>
      <c r="U6" s="19">
        <f t="shared" si="19"/>
        <v>98</v>
      </c>
      <c r="V6" s="19">
        <f t="shared" si="13"/>
        <v>17452.548491803278</v>
      </c>
      <c r="W6" s="70">
        <f t="shared" si="14"/>
        <v>71.69387950819673</v>
      </c>
      <c r="X6" s="70">
        <f t="shared" si="15"/>
        <v>7026.0001918032794</v>
      </c>
      <c r="Y6" s="70">
        <f t="shared" si="16"/>
        <v>17135.540983606556</v>
      </c>
      <c r="Z6" s="70">
        <f t="shared" si="17"/>
        <v>7205.494983606558</v>
      </c>
    </row>
    <row r="7" spans="2:26" x14ac:dyDescent="0.2">
      <c r="B7" s="20">
        <f t="shared" si="18"/>
        <v>5</v>
      </c>
      <c r="C7" s="21">
        <v>9.290049999999999</v>
      </c>
      <c r="D7" s="21">
        <v>37</v>
      </c>
      <c r="E7" s="22">
        <v>1108</v>
      </c>
      <c r="F7" s="23">
        <v>33.99</v>
      </c>
      <c r="G7" s="24">
        <v>35.009700000000002</v>
      </c>
      <c r="H7" s="69">
        <f t="shared" si="0"/>
        <v>34.499850000000002</v>
      </c>
      <c r="I7" s="71">
        <f t="shared" si="1"/>
        <v>7.2468431022163798E-2</v>
      </c>
      <c r="J7" s="19" t="str">
        <f t="shared" si="2"/>
        <v>Premium</v>
      </c>
      <c r="K7" s="19" t="str">
        <f t="shared" si="3"/>
        <v>N</v>
      </c>
      <c r="L7" s="19">
        <f t="shared" si="4"/>
        <v>0.74891756756756755</v>
      </c>
      <c r="M7" s="70">
        <f t="shared" si="5"/>
        <v>27.709949999999999</v>
      </c>
      <c r="N7" s="72">
        <f t="shared" si="6"/>
        <v>0.74891756756756755</v>
      </c>
      <c r="O7" s="70">
        <f>(D7-C7)*E7</f>
        <v>30702.624599999999</v>
      </c>
      <c r="P7" s="70">
        <f t="shared" si="8"/>
        <v>29.945945945945947</v>
      </c>
      <c r="Q7" s="19" t="str">
        <f t="shared" si="9"/>
        <v>High</v>
      </c>
      <c r="R7" s="19" t="str">
        <f t="shared" si="10"/>
        <v>Premium</v>
      </c>
      <c r="S7" s="19" t="str">
        <f t="shared" si="11"/>
        <v>Reduce price</v>
      </c>
      <c r="T7" s="19">
        <f t="shared" si="12"/>
        <v>35.89</v>
      </c>
      <c r="U7" s="19">
        <f t="shared" si="19"/>
        <v>1163.4000000000001</v>
      </c>
      <c r="V7" s="19">
        <f t="shared" si="13"/>
        <v>41754.426000000007</v>
      </c>
      <c r="W7" s="70">
        <f t="shared" si="14"/>
        <v>26.59995</v>
      </c>
      <c r="X7" s="70">
        <f t="shared" si="15"/>
        <v>30946.381830000002</v>
      </c>
      <c r="Y7" s="70">
        <f t="shared" si="16"/>
        <v>40996</v>
      </c>
      <c r="Z7" s="70">
        <f t="shared" si="17"/>
        <v>30702.624599999999</v>
      </c>
    </row>
    <row r="8" spans="2:26" x14ac:dyDescent="0.2">
      <c r="B8" s="20">
        <f t="shared" si="18"/>
        <v>6</v>
      </c>
      <c r="C8" s="21">
        <v>13.293349999999998</v>
      </c>
      <c r="D8" s="21">
        <v>23.317780369938337</v>
      </c>
      <c r="E8" s="22">
        <v>555</v>
      </c>
      <c r="F8" s="23" t="s">
        <v>96</v>
      </c>
      <c r="G8" s="24">
        <v>18.529699999999998</v>
      </c>
      <c r="H8" s="69">
        <f t="shared" si="0"/>
        <v>18.529699999999998</v>
      </c>
      <c r="I8" s="71">
        <f t="shared" si="1"/>
        <v>0.25840031786474355</v>
      </c>
      <c r="J8" s="19" t="str">
        <f t="shared" si="2"/>
        <v>Premium</v>
      </c>
      <c r="K8" s="19" t="str">
        <f t="shared" si="3"/>
        <v>N</v>
      </c>
      <c r="L8" s="19">
        <f t="shared" si="4"/>
        <v>0.42990499999999993</v>
      </c>
      <c r="M8" s="70">
        <f t="shared" si="5"/>
        <v>10.024430369938338</v>
      </c>
      <c r="N8" s="72">
        <f t="shared" si="6"/>
        <v>0.42990499999999993</v>
      </c>
      <c r="O8" s="70">
        <f t="shared" si="7"/>
        <v>5563.5588553157777</v>
      </c>
      <c r="P8" s="70">
        <f t="shared" si="8"/>
        <v>23.801579361109134</v>
      </c>
      <c r="Q8" s="19" t="str">
        <f t="shared" si="9"/>
        <v>Medium</v>
      </c>
      <c r="R8" s="19" t="str">
        <f t="shared" si="10"/>
        <v>Premium</v>
      </c>
      <c r="S8" s="19" t="str">
        <f t="shared" si="11"/>
        <v>Keep price stable</v>
      </c>
      <c r="T8" s="19">
        <f t="shared" si="12"/>
        <v>22.618246958840185</v>
      </c>
      <c r="U8" s="19">
        <f t="shared" si="19"/>
        <v>582.75</v>
      </c>
      <c r="V8" s="19">
        <f t="shared" si="13"/>
        <v>13180.783415264117</v>
      </c>
      <c r="W8" s="70">
        <f t="shared" si="14"/>
        <v>9.3248969588401867</v>
      </c>
      <c r="X8" s="70">
        <f t="shared" si="15"/>
        <v>5434.0837027641192</v>
      </c>
      <c r="Y8" s="70">
        <f t="shared" si="16"/>
        <v>12941.368105315776</v>
      </c>
      <c r="Z8" s="70">
        <f t="shared" si="17"/>
        <v>5563.5588553157777</v>
      </c>
    </row>
    <row r="9" spans="2:26" x14ac:dyDescent="0.2">
      <c r="B9" s="20">
        <v>7</v>
      </c>
      <c r="C9" s="21">
        <v>10.633349999999998</v>
      </c>
      <c r="D9" s="21">
        <v>14.079245283018867</v>
      </c>
      <c r="E9" s="22">
        <v>395</v>
      </c>
      <c r="F9" s="23" t="s">
        <v>96</v>
      </c>
      <c r="G9" s="24" t="s">
        <v>96</v>
      </c>
      <c r="H9" s="69" t="e">
        <f>AVERAGE(F9:G9)</f>
        <v>#DIV/0!</v>
      </c>
      <c r="I9" s="71" t="e">
        <f t="shared" si="1"/>
        <v>#DIV/0!</v>
      </c>
      <c r="J9" s="19" t="e">
        <f t="shared" si="2"/>
        <v>#DIV/0!</v>
      </c>
      <c r="K9" s="19" t="str">
        <f t="shared" si="3"/>
        <v>N</v>
      </c>
      <c r="L9" s="19">
        <f t="shared" si="4"/>
        <v>0.24475000000000008</v>
      </c>
      <c r="M9" s="70">
        <f t="shared" si="5"/>
        <v>3.4458952830188689</v>
      </c>
      <c r="N9" s="73">
        <f t="shared" si="6"/>
        <v>0.24475000000000008</v>
      </c>
      <c r="O9" s="70">
        <f t="shared" si="7"/>
        <v>1361.1286367924533</v>
      </c>
      <c r="P9" s="70">
        <f t="shared" si="8"/>
        <v>28.055481104261592</v>
      </c>
      <c r="Q9" s="19" t="str">
        <f>IF(M9&gt;20,"High",IF(M9&gt;10,"Medium","Low"))</f>
        <v>Low</v>
      </c>
      <c r="R9" s="19" t="s">
        <v>97</v>
      </c>
      <c r="S9" s="19" t="s">
        <v>98</v>
      </c>
      <c r="T9" s="70">
        <f>C9/(1-0.4)</f>
        <v>17.722249999999999</v>
      </c>
      <c r="U9" s="85">
        <f>E9</f>
        <v>395</v>
      </c>
      <c r="V9" s="19">
        <f t="shared" si="13"/>
        <v>7000.2887499999997</v>
      </c>
      <c r="W9" s="70">
        <f t="shared" si="14"/>
        <v>7.0889000000000006</v>
      </c>
      <c r="X9" s="70">
        <f t="shared" si="15"/>
        <v>2800.1155000000003</v>
      </c>
      <c r="Y9" s="70">
        <f t="shared" si="16"/>
        <v>5561.3018867924529</v>
      </c>
      <c r="Z9" s="70">
        <f t="shared" si="17"/>
        <v>1361.1286367924533</v>
      </c>
    </row>
    <row r="10" spans="2:26" x14ac:dyDescent="0.2">
      <c r="B10" s="20">
        <v>8</v>
      </c>
      <c r="C10" s="21">
        <v>23.268349999999998</v>
      </c>
      <c r="D10" s="21">
        <v>34.492325024644416</v>
      </c>
      <c r="E10" s="22">
        <v>153.33333333333334</v>
      </c>
      <c r="F10" s="23" t="s">
        <v>96</v>
      </c>
      <c r="G10" s="24" t="s">
        <v>96</v>
      </c>
      <c r="H10" s="69" t="e">
        <f t="shared" si="0"/>
        <v>#DIV/0!</v>
      </c>
      <c r="I10" s="71" t="e">
        <f t="shared" si="1"/>
        <v>#DIV/0!</v>
      </c>
      <c r="J10" s="19" t="e">
        <f t="shared" si="2"/>
        <v>#DIV/0!</v>
      </c>
      <c r="K10" s="19" t="str">
        <f t="shared" si="3"/>
        <v>N</v>
      </c>
      <c r="L10" s="19">
        <f t="shared" si="4"/>
        <v>0.32540500000000006</v>
      </c>
      <c r="M10" s="70">
        <f t="shared" si="5"/>
        <v>11.223975024644417</v>
      </c>
      <c r="N10" s="72">
        <f t="shared" si="6"/>
        <v>0.32540500000000006</v>
      </c>
      <c r="O10" s="70">
        <f t="shared" si="7"/>
        <v>1721.0095037788108</v>
      </c>
      <c r="P10" s="70">
        <f t="shared" si="8"/>
        <v>4.4454333891315887</v>
      </c>
      <c r="Q10" s="19" t="str">
        <f t="shared" si="9"/>
        <v>Medium</v>
      </c>
      <c r="R10" s="19" t="s">
        <v>97</v>
      </c>
      <c r="S10" s="19" t="s">
        <v>98</v>
      </c>
      <c r="T10" s="70">
        <f>C10/(1-0.4)</f>
        <v>38.780583333333333</v>
      </c>
      <c r="U10" s="85">
        <f>E10</f>
        <v>153.33333333333334</v>
      </c>
      <c r="V10" s="19">
        <f t="shared" si="13"/>
        <v>5946.3561111111112</v>
      </c>
      <c r="W10" s="70">
        <f t="shared" si="14"/>
        <v>15.512233333333334</v>
      </c>
      <c r="X10" s="70">
        <f t="shared" si="15"/>
        <v>2378.5424444444448</v>
      </c>
      <c r="Y10" s="70">
        <f t="shared" si="16"/>
        <v>5288.8231704454774</v>
      </c>
      <c r="Z10" s="70">
        <f t="shared" si="17"/>
        <v>1721.0095037788108</v>
      </c>
    </row>
    <row r="11" spans="2:26" x14ac:dyDescent="0.2">
      <c r="B11" s="20">
        <v>9</v>
      </c>
      <c r="C11" s="21">
        <v>35.238349999999997</v>
      </c>
      <c r="D11" s="21">
        <v>52.989999999999995</v>
      </c>
      <c r="E11" s="22">
        <v>96</v>
      </c>
      <c r="F11" s="23">
        <v>47.99</v>
      </c>
      <c r="G11" s="24">
        <v>49.429700000000004</v>
      </c>
      <c r="H11" s="69">
        <f t="shared" si="0"/>
        <v>48.709850000000003</v>
      </c>
      <c r="I11" s="71">
        <f t="shared" si="1"/>
        <v>8.7870317810463214E-2</v>
      </c>
      <c r="J11" s="19" t="str">
        <f t="shared" si="2"/>
        <v>Premium</v>
      </c>
      <c r="K11" s="19" t="str">
        <f t="shared" si="3"/>
        <v>N</v>
      </c>
      <c r="L11" s="19">
        <f t="shared" si="4"/>
        <v>0.33500000000000002</v>
      </c>
      <c r="M11" s="70">
        <f t="shared" si="5"/>
        <v>17.751649999999998</v>
      </c>
      <c r="N11" s="72">
        <f t="shared" si="6"/>
        <v>0.33500000000000002</v>
      </c>
      <c r="O11" s="70">
        <f t="shared" si="7"/>
        <v>1704.1583999999998</v>
      </c>
      <c r="P11" s="70">
        <f t="shared" si="8"/>
        <v>1.8116625778448765</v>
      </c>
      <c r="Q11" s="19" t="str">
        <f t="shared" si="9"/>
        <v>Medium</v>
      </c>
      <c r="R11" s="19" t="str">
        <f t="shared" si="10"/>
        <v>Premium</v>
      </c>
      <c r="S11" s="19" t="str">
        <f t="shared" si="11"/>
        <v>Keep price stable</v>
      </c>
      <c r="T11" s="19">
        <f t="shared" si="12"/>
        <v>51.400299999999994</v>
      </c>
      <c r="U11" s="19">
        <f t="shared" si="19"/>
        <v>100.80000000000001</v>
      </c>
      <c r="V11" s="19">
        <f t="shared" si="13"/>
        <v>5181.1502399999999</v>
      </c>
      <c r="W11" s="70">
        <f t="shared" si="14"/>
        <v>16.161949999999997</v>
      </c>
      <c r="X11" s="70">
        <f t="shared" si="15"/>
        <v>1629.12456</v>
      </c>
      <c r="Y11" s="70">
        <f t="shared" si="16"/>
        <v>5087.0399999999991</v>
      </c>
      <c r="Z11" s="70">
        <f t="shared" si="17"/>
        <v>1704.1583999999998</v>
      </c>
    </row>
    <row r="12" spans="2:26" x14ac:dyDescent="0.2">
      <c r="B12" s="26">
        <v>10</v>
      </c>
      <c r="C12" s="27">
        <v>23.268349999999998</v>
      </c>
      <c r="D12" s="27">
        <v>35.040057224606578</v>
      </c>
      <c r="E12" s="28">
        <v>141.33333333333331</v>
      </c>
      <c r="F12" s="29">
        <v>30.99</v>
      </c>
      <c r="G12" s="30">
        <v>31.919699999999999</v>
      </c>
      <c r="H12" s="69">
        <f t="shared" si="0"/>
        <v>31.45485</v>
      </c>
      <c r="I12" s="71">
        <f t="shared" si="1"/>
        <v>0.11397947294635255</v>
      </c>
      <c r="J12" s="19" t="str">
        <f t="shared" si="2"/>
        <v>Premium</v>
      </c>
      <c r="K12" s="19" t="str">
        <f t="shared" si="3"/>
        <v>N</v>
      </c>
      <c r="L12" s="19">
        <f t="shared" si="4"/>
        <v>0.33594999999999997</v>
      </c>
      <c r="M12" s="70">
        <f t="shared" si="5"/>
        <v>11.77170722460658</v>
      </c>
      <c r="N12" s="72">
        <f t="shared" si="6"/>
        <v>0.33594999999999997</v>
      </c>
      <c r="O12" s="70">
        <f>(D12-C12)*E12</f>
        <v>1663.7346210777298</v>
      </c>
      <c r="P12" s="70">
        <f t="shared" si="8"/>
        <v>4.0334789531702935</v>
      </c>
      <c r="Q12" s="19" t="str">
        <f t="shared" si="9"/>
        <v>Medium</v>
      </c>
      <c r="R12" s="19" t="str">
        <f t="shared" si="10"/>
        <v>Premium</v>
      </c>
      <c r="S12" s="19" t="str">
        <f t="shared" si="11"/>
        <v>Keep price stable</v>
      </c>
      <c r="T12" s="19">
        <f t="shared" si="12"/>
        <v>33.988855507868379</v>
      </c>
      <c r="U12" s="19">
        <f t="shared" si="19"/>
        <v>148.39999999999998</v>
      </c>
      <c r="V12" s="19">
        <f t="shared" si="13"/>
        <v>5043.9461573676672</v>
      </c>
      <c r="W12" s="70">
        <f t="shared" si="14"/>
        <v>10.720505507868381</v>
      </c>
      <c r="X12" s="70">
        <f t="shared" si="15"/>
        <v>1590.9230173676676</v>
      </c>
      <c r="Y12" s="70">
        <f t="shared" si="16"/>
        <v>4952.3280877443958</v>
      </c>
      <c r="Z12" s="70">
        <f t="shared" si="17"/>
        <v>1663.7346210777298</v>
      </c>
    </row>
    <row r="13" spans="2:26" ht="17" thickBot="1" x14ac:dyDescent="0.25">
      <c r="E13" s="32">
        <f>+SUM(E3:E12)</f>
        <v>3608.0000000000009</v>
      </c>
    </row>
    <row r="14" spans="2:26" ht="17" thickTop="1" x14ac:dyDescent="0.2">
      <c r="E14" s="33"/>
    </row>
    <row r="15" spans="2:26" x14ac:dyDescent="0.2">
      <c r="B15" s="74" t="s">
        <v>99</v>
      </c>
    </row>
    <row r="16" spans="2:26" x14ac:dyDescent="0.2">
      <c r="B16" s="19" t="s">
        <v>100</v>
      </c>
      <c r="S16" s="76"/>
    </row>
    <row r="17" spans="2:19" x14ac:dyDescent="0.2">
      <c r="B17" s="19" t="s">
        <v>101</v>
      </c>
      <c r="S17" s="70"/>
    </row>
    <row r="18" spans="2:19" x14ac:dyDescent="0.2">
      <c r="B18" s="19" t="s">
        <v>102</v>
      </c>
      <c r="S18" s="70"/>
    </row>
    <row r="19" spans="2:19" x14ac:dyDescent="0.2">
      <c r="B19" s="19" t="s">
        <v>103</v>
      </c>
      <c r="D19" s="19"/>
      <c r="S19" s="70"/>
    </row>
    <row r="20" spans="2:19" x14ac:dyDescent="0.2">
      <c r="B20" s="74" t="s">
        <v>104</v>
      </c>
      <c r="S20" s="70"/>
    </row>
    <row r="21" spans="2:19" x14ac:dyDescent="0.2">
      <c r="B21" s="74" t="s">
        <v>105</v>
      </c>
      <c r="S21" s="70"/>
    </row>
    <row r="22" spans="2:19" x14ac:dyDescent="0.2">
      <c r="B22" s="74" t="s">
        <v>106</v>
      </c>
      <c r="S22" s="70"/>
    </row>
    <row r="23" spans="2:19" ht="34" x14ac:dyDescent="0.2">
      <c r="B23" s="80" t="s">
        <v>107</v>
      </c>
      <c r="S23" s="70"/>
    </row>
    <row r="24" spans="2:19" s="31" customFormat="1" x14ac:dyDescent="0.2">
      <c r="B24" s="19" t="s">
        <v>108</v>
      </c>
      <c r="E24" s="34"/>
      <c r="S24" s="70"/>
    </row>
    <row r="25" spans="2:19" x14ac:dyDescent="0.2">
      <c r="B25" s="19" t="s">
        <v>109</v>
      </c>
      <c r="S25" s="70"/>
    </row>
    <row r="26" spans="2:19" x14ac:dyDescent="0.2">
      <c r="S26" s="70"/>
    </row>
    <row r="27" spans="2:19" hidden="1" x14ac:dyDescent="0.2"/>
    <row r="28" spans="2:19" ht="119.25" customHeight="1" x14ac:dyDescent="0.2">
      <c r="B28" s="81" t="s">
        <v>110</v>
      </c>
    </row>
    <row r="32" spans="2:19" s="31" customFormat="1" x14ac:dyDescent="0.2">
      <c r="B32" s="19"/>
      <c r="E32" s="34"/>
    </row>
    <row r="39" spans="2:5" s="31" customFormat="1" x14ac:dyDescent="0.2">
      <c r="B39" s="19"/>
      <c r="E39" s="34"/>
    </row>
  </sheetData>
  <conditionalFormatting sqref="N1:N1048576">
    <cfRule type="colorScale" priority="1">
      <colorScale>
        <cfvo type="min"/>
        <cfvo type="percentile" val="50"/>
        <cfvo type="max"/>
        <color rgb="FFF8696B"/>
        <color rgb="FFFFEB84"/>
        <color rgb="FF63BE7B"/>
      </colorScale>
    </cfRule>
  </conditionalFormatting>
  <conditionalFormatting sqref="P1:P1048576">
    <cfRule type="colorScale" priority="2">
      <colorScale>
        <cfvo type="min"/>
        <cfvo type="percentile" val="50"/>
        <cfvo type="max"/>
        <color rgb="FFF8696B"/>
        <color rgb="FFFFEB84"/>
        <color rgb="FF63BE7B"/>
      </colorScale>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0D3B8-4EE8-F742-B03B-EA990081A9A1}">
  <dimension ref="A1:J15"/>
  <sheetViews>
    <sheetView workbookViewId="0">
      <selection activeCell="A23" sqref="A23"/>
    </sheetView>
  </sheetViews>
  <sheetFormatPr baseColWidth="10" defaultColWidth="11" defaultRowHeight="16" x14ac:dyDescent="0.2"/>
  <cols>
    <col min="1" max="1" width="40" customWidth="1"/>
    <col min="2" max="2" width="33" bestFit="1" customWidth="1"/>
    <col min="3" max="3" width="17.83203125" bestFit="1" customWidth="1"/>
    <col min="4" max="4" width="41" bestFit="1" customWidth="1"/>
    <col min="5" max="5" width="18.33203125" bestFit="1" customWidth="1"/>
    <col min="6" max="6" width="40.5" bestFit="1" customWidth="1"/>
  </cols>
  <sheetData>
    <row r="1" spans="1:10" x14ac:dyDescent="0.2">
      <c r="A1" s="92" t="s">
        <v>0</v>
      </c>
      <c r="B1" s="92" t="s">
        <v>39</v>
      </c>
      <c r="C1" s="92" t="s">
        <v>40</v>
      </c>
      <c r="D1" s="92" t="s">
        <v>41</v>
      </c>
      <c r="E1" s="92" t="s">
        <v>111</v>
      </c>
      <c r="F1" s="92" t="s">
        <v>112</v>
      </c>
      <c r="G1" s="92"/>
      <c r="H1" s="74"/>
      <c r="I1" s="74"/>
      <c r="J1" s="46"/>
    </row>
    <row r="2" spans="1:10" ht="17" x14ac:dyDescent="0.2">
      <c r="A2" s="74">
        <v>1</v>
      </c>
      <c r="B2" s="90" t="s">
        <v>113</v>
      </c>
      <c r="C2" s="91" t="s">
        <v>114</v>
      </c>
      <c r="D2" s="91" t="s">
        <v>115</v>
      </c>
      <c r="E2" s="91" t="s">
        <v>116</v>
      </c>
      <c r="F2" s="90" t="s">
        <v>117</v>
      </c>
      <c r="G2" s="91"/>
      <c r="H2" s="74"/>
      <c r="I2" s="74"/>
      <c r="J2" s="46"/>
    </row>
    <row r="3" spans="1:10" ht="34" x14ac:dyDescent="0.2">
      <c r="A3" s="74">
        <f>+A2+1</f>
        <v>2</v>
      </c>
      <c r="B3" s="90" t="s">
        <v>118</v>
      </c>
      <c r="C3" s="91" t="s">
        <v>119</v>
      </c>
      <c r="D3" s="91" t="s">
        <v>120</v>
      </c>
      <c r="E3" s="91" t="s">
        <v>121</v>
      </c>
      <c r="F3" s="90" t="s">
        <v>122</v>
      </c>
      <c r="G3" s="91"/>
      <c r="H3" s="74"/>
      <c r="I3" s="74"/>
      <c r="J3" s="46"/>
    </row>
    <row r="4" spans="1:10" ht="34" x14ac:dyDescent="0.2">
      <c r="A4" s="74">
        <f>+A3+1</f>
        <v>3</v>
      </c>
      <c r="B4" s="90" t="s">
        <v>118</v>
      </c>
      <c r="C4" s="91" t="s">
        <v>123</v>
      </c>
      <c r="D4" s="91" t="s">
        <v>124</v>
      </c>
      <c r="E4" s="91" t="s">
        <v>121</v>
      </c>
      <c r="F4" s="90" t="s">
        <v>125</v>
      </c>
      <c r="G4" s="91"/>
      <c r="H4" s="74"/>
      <c r="I4" s="74"/>
      <c r="J4" s="46"/>
    </row>
    <row r="5" spans="1:10" ht="32.25" customHeight="1" x14ac:dyDescent="0.2">
      <c r="A5" s="74">
        <f>+A4+1</f>
        <v>4</v>
      </c>
      <c r="B5" s="90" t="s">
        <v>113</v>
      </c>
      <c r="C5" s="91" t="s">
        <v>126</v>
      </c>
      <c r="D5" s="91" t="s">
        <v>127</v>
      </c>
      <c r="E5" s="91" t="s">
        <v>116</v>
      </c>
      <c r="F5" s="90" t="s">
        <v>128</v>
      </c>
      <c r="G5" s="91"/>
      <c r="H5" s="74"/>
      <c r="I5" s="74"/>
      <c r="J5" s="46"/>
    </row>
    <row r="6" spans="1:10" ht="34" x14ac:dyDescent="0.2">
      <c r="A6" s="74">
        <f>+A5+1</f>
        <v>5</v>
      </c>
      <c r="B6" s="90" t="s">
        <v>113</v>
      </c>
      <c r="C6" s="91" t="s">
        <v>114</v>
      </c>
      <c r="D6" s="91" t="s">
        <v>115</v>
      </c>
      <c r="E6" s="91" t="s">
        <v>116</v>
      </c>
      <c r="F6" s="90" t="s">
        <v>129</v>
      </c>
      <c r="G6" s="74"/>
      <c r="H6" s="74"/>
      <c r="I6" s="74"/>
      <c r="J6" s="46"/>
    </row>
    <row r="7" spans="1:10" ht="17" x14ac:dyDescent="0.2">
      <c r="A7" s="74">
        <f>+A6+1</f>
        <v>6</v>
      </c>
      <c r="B7" s="90" t="s">
        <v>118</v>
      </c>
      <c r="C7" s="91" t="s">
        <v>119</v>
      </c>
      <c r="D7" s="91" t="s">
        <v>130</v>
      </c>
      <c r="E7" s="91" t="s">
        <v>121</v>
      </c>
      <c r="F7" s="90" t="s">
        <v>131</v>
      </c>
      <c r="G7" s="74"/>
      <c r="H7" s="74"/>
      <c r="I7" s="74"/>
      <c r="J7" s="46"/>
    </row>
    <row r="8" spans="1:10" ht="34" x14ac:dyDescent="0.2">
      <c r="A8" s="74">
        <v>7</v>
      </c>
      <c r="B8" s="90" t="s">
        <v>132</v>
      </c>
      <c r="C8" s="91" t="s">
        <v>119</v>
      </c>
      <c r="D8" s="91" t="s">
        <v>133</v>
      </c>
      <c r="E8" s="91" t="s">
        <v>134</v>
      </c>
      <c r="F8" s="91" t="s">
        <v>135</v>
      </c>
      <c r="G8" s="74"/>
      <c r="H8" s="74"/>
      <c r="I8" s="74"/>
      <c r="J8" s="46"/>
    </row>
    <row r="9" spans="1:10" ht="34" x14ac:dyDescent="0.2">
      <c r="A9" s="74">
        <v>8</v>
      </c>
      <c r="B9" s="90" t="s">
        <v>132</v>
      </c>
      <c r="C9" s="91" t="s">
        <v>119</v>
      </c>
      <c r="D9" s="91" t="s">
        <v>136</v>
      </c>
      <c r="E9" s="91" t="s">
        <v>134</v>
      </c>
      <c r="F9" s="90" t="s">
        <v>137</v>
      </c>
      <c r="G9" s="74"/>
      <c r="H9" s="74"/>
      <c r="I9" s="74"/>
      <c r="J9" s="46"/>
    </row>
    <row r="10" spans="1:10" ht="17" x14ac:dyDescent="0.2">
      <c r="A10" s="74">
        <v>9</v>
      </c>
      <c r="B10" s="90" t="s">
        <v>118</v>
      </c>
      <c r="C10" s="91" t="s">
        <v>119</v>
      </c>
      <c r="D10" s="91" t="s">
        <v>138</v>
      </c>
      <c r="E10" s="91" t="s">
        <v>121</v>
      </c>
      <c r="F10" s="91" t="s">
        <v>139</v>
      </c>
      <c r="G10" s="74"/>
      <c r="H10" s="74"/>
      <c r="I10" s="74"/>
      <c r="J10" s="46"/>
    </row>
    <row r="11" spans="1:10" ht="17" x14ac:dyDescent="0.2">
      <c r="A11" s="74">
        <v>10</v>
      </c>
      <c r="B11" s="90" t="s">
        <v>118</v>
      </c>
      <c r="C11" s="91" t="s">
        <v>119</v>
      </c>
      <c r="D11" s="91" t="s">
        <v>140</v>
      </c>
      <c r="E11" s="91" t="s">
        <v>121</v>
      </c>
      <c r="F11" s="91" t="s">
        <v>141</v>
      </c>
      <c r="G11" s="74"/>
      <c r="H11" s="74"/>
      <c r="I11" s="74"/>
      <c r="J11" s="46"/>
    </row>
    <row r="12" spans="1:10" x14ac:dyDescent="0.2">
      <c r="A12" s="46"/>
      <c r="B12" s="46"/>
      <c r="C12" s="46"/>
      <c r="D12" s="46"/>
      <c r="E12" s="46"/>
      <c r="F12" s="46"/>
      <c r="G12" s="46"/>
      <c r="H12" s="46"/>
    </row>
    <row r="13" spans="1:10" x14ac:dyDescent="0.2">
      <c r="A13" s="46"/>
      <c r="B13" s="46"/>
      <c r="C13" s="46"/>
      <c r="D13" s="46"/>
      <c r="E13" s="46"/>
      <c r="F13" s="46"/>
      <c r="G13" s="46"/>
      <c r="H13" s="46"/>
    </row>
    <row r="14" spans="1:10" x14ac:dyDescent="0.2">
      <c r="A14" s="46"/>
      <c r="B14" s="46"/>
      <c r="C14" s="46"/>
      <c r="D14" s="46"/>
      <c r="E14" s="46"/>
      <c r="F14" s="46"/>
      <c r="G14" s="46"/>
      <c r="H14" s="46"/>
    </row>
    <row r="15" spans="1:10" ht="221" x14ac:dyDescent="0.2">
      <c r="A15" s="89" t="s">
        <v>142</v>
      </c>
      <c r="B15" s="46"/>
      <c r="C15" s="46"/>
      <c r="D15" s="46"/>
      <c r="E15" s="46"/>
      <c r="F15" s="46"/>
      <c r="G15" s="46"/>
      <c r="H15" s="4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53145-B1BD-584A-B2DA-01DF3D54A44A}">
  <dimension ref="A1:M60"/>
  <sheetViews>
    <sheetView workbookViewId="0">
      <selection activeCell="B16" sqref="B16"/>
    </sheetView>
  </sheetViews>
  <sheetFormatPr baseColWidth="10" defaultColWidth="8.83203125" defaultRowHeight="16" x14ac:dyDescent="0.2"/>
  <cols>
    <col min="1" max="1" width="16.6640625" customWidth="1"/>
    <col min="2" max="2" width="30.6640625" customWidth="1"/>
    <col min="3" max="3" width="39.5" customWidth="1"/>
    <col min="4" max="4" width="18.5" customWidth="1"/>
    <col min="5" max="5" width="86.33203125" customWidth="1"/>
    <col min="8" max="8" width="10.6640625" bestFit="1" customWidth="1"/>
    <col min="10" max="10" width="17.5" customWidth="1"/>
    <col min="13" max="13" width="10.6640625" bestFit="1" customWidth="1"/>
  </cols>
  <sheetData>
    <row r="1" spans="1:13" ht="17" thickBot="1" x14ac:dyDescent="0.25"/>
    <row r="2" spans="1:13" ht="48" x14ac:dyDescent="0.2">
      <c r="A2" s="35" t="s">
        <v>0</v>
      </c>
      <c r="B2" s="36" t="s">
        <v>143</v>
      </c>
      <c r="C2" s="36" t="s">
        <v>144</v>
      </c>
      <c r="D2" s="36" t="s">
        <v>145</v>
      </c>
      <c r="E2" s="36" t="s">
        <v>146</v>
      </c>
      <c r="F2" s="36" t="s">
        <v>147</v>
      </c>
      <c r="G2" s="36" t="s">
        <v>148</v>
      </c>
      <c r="H2" s="78" t="s">
        <v>149</v>
      </c>
    </row>
    <row r="3" spans="1:13" x14ac:dyDescent="0.2">
      <c r="A3" s="37">
        <v>1</v>
      </c>
      <c r="B3" s="38">
        <v>35.903349999999996</v>
      </c>
      <c r="C3" s="39">
        <v>387</v>
      </c>
      <c r="D3" s="39">
        <v>8</v>
      </c>
      <c r="E3" s="39">
        <v>8</v>
      </c>
      <c r="F3" s="39">
        <v>9</v>
      </c>
      <c r="G3" s="40">
        <v>9</v>
      </c>
      <c r="H3" s="79">
        <f t="shared" ref="H3:H12" si="0">C3*B3</f>
        <v>13894.596449999999</v>
      </c>
    </row>
    <row r="4" spans="1:13" x14ac:dyDescent="0.2">
      <c r="A4" s="37">
        <v>2</v>
      </c>
      <c r="B4" s="38">
        <v>132.99334999999999</v>
      </c>
      <c r="C4" s="39">
        <v>28</v>
      </c>
      <c r="D4" s="39">
        <v>7</v>
      </c>
      <c r="E4" s="39">
        <v>7</v>
      </c>
      <c r="F4" s="39">
        <v>10</v>
      </c>
      <c r="G4" s="40">
        <v>12</v>
      </c>
      <c r="H4" s="79">
        <f t="shared" si="0"/>
        <v>3723.8137999999999</v>
      </c>
    </row>
    <row r="5" spans="1:13" x14ac:dyDescent="0.2">
      <c r="A5" s="37">
        <v>3</v>
      </c>
      <c r="B5" s="38">
        <v>26.593349999999997</v>
      </c>
      <c r="C5" s="39">
        <v>26</v>
      </c>
      <c r="D5" s="39">
        <v>5</v>
      </c>
      <c r="E5" s="39">
        <v>5</v>
      </c>
      <c r="F5" s="39">
        <v>5</v>
      </c>
      <c r="G5" s="40">
        <v>5</v>
      </c>
      <c r="H5" s="79">
        <f t="shared" si="0"/>
        <v>691.42709999999988</v>
      </c>
    </row>
    <row r="6" spans="1:13" x14ac:dyDescent="0.2">
      <c r="A6" s="37">
        <v>4</v>
      </c>
      <c r="B6" s="38">
        <v>106.39334999999998</v>
      </c>
      <c r="C6" s="39">
        <v>25</v>
      </c>
      <c r="D6" s="39">
        <v>6</v>
      </c>
      <c r="E6" s="39">
        <v>6</v>
      </c>
      <c r="F6" s="39">
        <v>7</v>
      </c>
      <c r="G6" s="40">
        <v>7</v>
      </c>
      <c r="H6" s="79">
        <f t="shared" si="0"/>
        <v>2659.8337499999998</v>
      </c>
    </row>
    <row r="7" spans="1:13" x14ac:dyDescent="0.2">
      <c r="A7" s="37">
        <v>5</v>
      </c>
      <c r="B7" s="38">
        <v>9.290049999999999</v>
      </c>
      <c r="C7" s="39">
        <v>0</v>
      </c>
      <c r="D7" s="39">
        <v>4</v>
      </c>
      <c r="E7" s="39">
        <v>4</v>
      </c>
      <c r="F7" s="39">
        <v>4</v>
      </c>
      <c r="G7" s="40">
        <v>4</v>
      </c>
      <c r="H7" s="79">
        <f t="shared" si="0"/>
        <v>0</v>
      </c>
    </row>
    <row r="8" spans="1:13" x14ac:dyDescent="0.2">
      <c r="A8" s="37">
        <v>6</v>
      </c>
      <c r="B8" s="38">
        <v>13.293349999999998</v>
      </c>
      <c r="C8" s="39">
        <v>21</v>
      </c>
      <c r="D8" s="39">
        <v>5</v>
      </c>
      <c r="E8" s="39">
        <v>9</v>
      </c>
      <c r="F8" s="39">
        <v>10</v>
      </c>
      <c r="G8" s="40">
        <v>4</v>
      </c>
      <c r="H8" s="79">
        <f t="shared" si="0"/>
        <v>279.16034999999999</v>
      </c>
    </row>
    <row r="9" spans="1:13" x14ac:dyDescent="0.2">
      <c r="A9" s="37">
        <v>7</v>
      </c>
      <c r="B9" s="38">
        <v>10.633349999999998</v>
      </c>
      <c r="C9" s="39">
        <v>0</v>
      </c>
      <c r="D9" s="39">
        <v>5</v>
      </c>
      <c r="E9" s="39">
        <v>3</v>
      </c>
      <c r="F9" s="39">
        <v>5</v>
      </c>
      <c r="G9" s="40">
        <v>3</v>
      </c>
      <c r="H9" s="79">
        <f t="shared" si="0"/>
        <v>0</v>
      </c>
    </row>
    <row r="10" spans="1:13" x14ac:dyDescent="0.2">
      <c r="A10" s="37">
        <v>8</v>
      </c>
      <c r="B10" s="38">
        <v>23.268349999999998</v>
      </c>
      <c r="C10" s="39">
        <v>16</v>
      </c>
      <c r="D10" s="39">
        <v>1</v>
      </c>
      <c r="E10" s="39">
        <v>3</v>
      </c>
      <c r="F10" s="39">
        <v>1</v>
      </c>
      <c r="G10" s="40">
        <v>6</v>
      </c>
      <c r="H10" s="79">
        <f t="shared" si="0"/>
        <v>372.29359999999997</v>
      </c>
    </row>
    <row r="11" spans="1:13" x14ac:dyDescent="0.2">
      <c r="A11" s="37">
        <v>9</v>
      </c>
      <c r="B11" s="38">
        <v>35.238349999999997</v>
      </c>
      <c r="C11" s="39">
        <v>14</v>
      </c>
      <c r="D11" s="39">
        <v>1</v>
      </c>
      <c r="E11" s="39">
        <v>1</v>
      </c>
      <c r="F11" s="39">
        <v>1</v>
      </c>
      <c r="G11" s="40">
        <v>1</v>
      </c>
      <c r="H11" s="79">
        <f t="shared" si="0"/>
        <v>493.33689999999996</v>
      </c>
    </row>
    <row r="12" spans="1:13" x14ac:dyDescent="0.2">
      <c r="A12" s="37">
        <v>10</v>
      </c>
      <c r="B12" s="38">
        <v>23.268349999999998</v>
      </c>
      <c r="C12" s="39">
        <v>82</v>
      </c>
      <c r="D12" s="39">
        <v>6</v>
      </c>
      <c r="E12" s="39">
        <v>7</v>
      </c>
      <c r="F12" s="39">
        <v>2</v>
      </c>
      <c r="G12" s="40">
        <v>1</v>
      </c>
      <c r="H12" s="79">
        <f t="shared" si="0"/>
        <v>1908.0047</v>
      </c>
    </row>
    <row r="13" spans="1:13" x14ac:dyDescent="0.2">
      <c r="A13" s="41"/>
      <c r="B13" s="42"/>
      <c r="C13" s="43"/>
      <c r="D13" s="43"/>
      <c r="E13" s="43"/>
    </row>
    <row r="14" spans="1:13" ht="17" thickBot="1" x14ac:dyDescent="0.25">
      <c r="A14" s="41"/>
      <c r="B14" s="42"/>
      <c r="C14" s="43"/>
      <c r="D14" s="43"/>
      <c r="E14" s="43"/>
    </row>
    <row r="15" spans="1:13" ht="64" x14ac:dyDescent="0.2">
      <c r="A15" s="35" t="s">
        <v>0</v>
      </c>
      <c r="B15" s="36" t="s">
        <v>143</v>
      </c>
      <c r="C15" s="36" t="s">
        <v>144</v>
      </c>
      <c r="D15" s="36" t="s">
        <v>145</v>
      </c>
      <c r="E15" s="36" t="s">
        <v>146</v>
      </c>
      <c r="F15" s="36" t="s">
        <v>147</v>
      </c>
      <c r="G15" s="36" t="s">
        <v>148</v>
      </c>
      <c r="H15" s="78" t="s">
        <v>149</v>
      </c>
      <c r="I15" s="78" t="s">
        <v>150</v>
      </c>
      <c r="J15" s="78" t="s">
        <v>151</v>
      </c>
      <c r="K15" s="78" t="s">
        <v>152</v>
      </c>
      <c r="L15" s="78" t="s">
        <v>153</v>
      </c>
      <c r="M15" s="78" t="s">
        <v>154</v>
      </c>
    </row>
    <row r="16" spans="1:13" x14ac:dyDescent="0.2">
      <c r="A16" s="37">
        <v>1</v>
      </c>
      <c r="B16" s="38">
        <v>35.903350000000003</v>
      </c>
      <c r="C16" s="39">
        <v>387</v>
      </c>
      <c r="D16" s="39">
        <v>8</v>
      </c>
      <c r="E16" s="39">
        <v>8</v>
      </c>
      <c r="F16" s="39">
        <v>9</v>
      </c>
      <c r="G16" s="40">
        <v>9</v>
      </c>
      <c r="H16" s="79">
        <f t="shared" ref="H16:H25" si="1">C16*B16</f>
        <v>13894.596450000001</v>
      </c>
      <c r="I16">
        <f>C16-F16</f>
        <v>378</v>
      </c>
      <c r="J16" t="str">
        <f>IF(I16&gt;F16*2,"High Overstock",IF(I16&gt;0,"Moderate Overstock",IF(I16&lt;0,"Understock","Balanced")))</f>
        <v>High Overstock</v>
      </c>
      <c r="K16">
        <f>IF(J16="High Overstock",I16*B16,0)</f>
        <v>13571.466300000002</v>
      </c>
      <c r="L16">
        <f>C16/D16</f>
        <v>48.375</v>
      </c>
      <c r="M16" s="79">
        <f>C16*B16</f>
        <v>13894.596450000001</v>
      </c>
    </row>
    <row r="17" spans="1:13" x14ac:dyDescent="0.2">
      <c r="A17" s="37">
        <v>2</v>
      </c>
      <c r="B17" s="38">
        <v>132.99334999999999</v>
      </c>
      <c r="C17" s="39">
        <v>28</v>
      </c>
      <c r="D17" s="39">
        <v>7</v>
      </c>
      <c r="E17" s="39">
        <v>7</v>
      </c>
      <c r="F17" s="39">
        <v>10</v>
      </c>
      <c r="G17" s="40">
        <v>12</v>
      </c>
      <c r="H17" s="79">
        <f t="shared" si="1"/>
        <v>3723.8137999999999</v>
      </c>
      <c r="I17">
        <f t="shared" ref="I17:I25" si="2">C17-F17</f>
        <v>18</v>
      </c>
      <c r="J17" t="str">
        <f t="shared" ref="J17:J25" si="3">IF(I17&gt;F17*2,"High Overstock",IF(I17&gt;0,"Moderate Overstock",IF(I17&lt;0,"Understock","Balanced")))</f>
        <v>Moderate Overstock</v>
      </c>
      <c r="K17">
        <f t="shared" ref="K17:K25" si="4">IF(J17="High Overstock",I17*B17,0)</f>
        <v>0</v>
      </c>
      <c r="L17">
        <f t="shared" ref="L17:L25" si="5">C17/D17</f>
        <v>4</v>
      </c>
      <c r="M17" s="79">
        <f t="shared" ref="M17:M25" si="6">C17*B17</f>
        <v>3723.8137999999999</v>
      </c>
    </row>
    <row r="18" spans="1:13" x14ac:dyDescent="0.2">
      <c r="A18" s="37">
        <v>4</v>
      </c>
      <c r="B18" s="38">
        <v>106.39334999999998</v>
      </c>
      <c r="C18" s="39">
        <v>25</v>
      </c>
      <c r="D18" s="39">
        <v>6</v>
      </c>
      <c r="E18" s="39">
        <v>6</v>
      </c>
      <c r="F18" s="39">
        <v>7</v>
      </c>
      <c r="G18" s="40">
        <v>7</v>
      </c>
      <c r="H18" s="79">
        <f t="shared" si="1"/>
        <v>2659.8337499999998</v>
      </c>
      <c r="I18">
        <f t="shared" si="2"/>
        <v>18</v>
      </c>
      <c r="J18" t="str">
        <f t="shared" si="3"/>
        <v>High Overstock</v>
      </c>
      <c r="K18">
        <f t="shared" si="4"/>
        <v>1915.0802999999996</v>
      </c>
      <c r="L18">
        <f t="shared" si="5"/>
        <v>4.166666666666667</v>
      </c>
      <c r="M18" s="79">
        <f t="shared" si="6"/>
        <v>2659.8337499999998</v>
      </c>
    </row>
    <row r="19" spans="1:13" x14ac:dyDescent="0.2">
      <c r="A19" s="37">
        <v>10</v>
      </c>
      <c r="B19" s="38">
        <v>23.268349999999998</v>
      </c>
      <c r="C19" s="39">
        <v>82</v>
      </c>
      <c r="D19" s="39">
        <v>6</v>
      </c>
      <c r="E19" s="39">
        <v>7</v>
      </c>
      <c r="F19" s="39">
        <v>2</v>
      </c>
      <c r="G19" s="40">
        <v>1</v>
      </c>
      <c r="H19" s="79">
        <f t="shared" si="1"/>
        <v>1908.0047</v>
      </c>
      <c r="I19">
        <f t="shared" si="2"/>
        <v>80</v>
      </c>
      <c r="J19" t="str">
        <f t="shared" si="3"/>
        <v>High Overstock</v>
      </c>
      <c r="K19">
        <f t="shared" si="4"/>
        <v>1861.4679999999998</v>
      </c>
      <c r="L19">
        <f t="shared" si="5"/>
        <v>13.666666666666666</v>
      </c>
      <c r="M19" s="79">
        <f t="shared" si="6"/>
        <v>1908.0047</v>
      </c>
    </row>
    <row r="20" spans="1:13" x14ac:dyDescent="0.2">
      <c r="A20" s="37">
        <v>3</v>
      </c>
      <c r="B20" s="38">
        <v>26.593349999999997</v>
      </c>
      <c r="C20" s="39">
        <v>26</v>
      </c>
      <c r="D20" s="39">
        <v>5</v>
      </c>
      <c r="E20" s="39">
        <v>5</v>
      </c>
      <c r="F20" s="39">
        <v>5</v>
      </c>
      <c r="G20" s="40">
        <v>5</v>
      </c>
      <c r="H20" s="79">
        <f t="shared" si="1"/>
        <v>691.42709999999988</v>
      </c>
      <c r="I20">
        <f t="shared" si="2"/>
        <v>21</v>
      </c>
      <c r="J20" t="str">
        <f t="shared" si="3"/>
        <v>High Overstock</v>
      </c>
      <c r="K20">
        <f t="shared" si="4"/>
        <v>558.46034999999995</v>
      </c>
      <c r="L20">
        <f t="shared" si="5"/>
        <v>5.2</v>
      </c>
      <c r="M20" s="79">
        <f t="shared" si="6"/>
        <v>691.42709999999988</v>
      </c>
    </row>
    <row r="21" spans="1:13" x14ac:dyDescent="0.2">
      <c r="A21" s="37">
        <v>9</v>
      </c>
      <c r="B21" s="38">
        <v>35.238349999999997</v>
      </c>
      <c r="C21" s="39">
        <v>14</v>
      </c>
      <c r="D21" s="39">
        <v>1</v>
      </c>
      <c r="E21" s="39">
        <v>1</v>
      </c>
      <c r="F21" s="39">
        <v>1</v>
      </c>
      <c r="G21" s="40">
        <v>1</v>
      </c>
      <c r="H21" s="79">
        <f t="shared" si="1"/>
        <v>493.33689999999996</v>
      </c>
      <c r="I21">
        <f t="shared" si="2"/>
        <v>13</v>
      </c>
      <c r="J21" t="str">
        <f t="shared" si="3"/>
        <v>High Overstock</v>
      </c>
      <c r="K21">
        <f t="shared" si="4"/>
        <v>458.09854999999993</v>
      </c>
      <c r="L21">
        <f t="shared" si="5"/>
        <v>14</v>
      </c>
      <c r="M21" s="79">
        <f t="shared" si="6"/>
        <v>493.33689999999996</v>
      </c>
    </row>
    <row r="22" spans="1:13" x14ac:dyDescent="0.2">
      <c r="A22" s="37">
        <v>8</v>
      </c>
      <c r="B22" s="38">
        <v>23.268349999999998</v>
      </c>
      <c r="C22" s="39">
        <v>16</v>
      </c>
      <c r="D22" s="39">
        <v>1</v>
      </c>
      <c r="E22" s="39">
        <v>3</v>
      </c>
      <c r="F22" s="39">
        <v>1</v>
      </c>
      <c r="G22" s="40">
        <v>6</v>
      </c>
      <c r="H22" s="79">
        <f t="shared" si="1"/>
        <v>372.29359999999997</v>
      </c>
      <c r="I22">
        <f t="shared" si="2"/>
        <v>15</v>
      </c>
      <c r="J22" t="str">
        <f t="shared" si="3"/>
        <v>High Overstock</v>
      </c>
      <c r="K22">
        <f t="shared" si="4"/>
        <v>349.02524999999997</v>
      </c>
      <c r="L22">
        <f t="shared" si="5"/>
        <v>16</v>
      </c>
      <c r="M22" s="79">
        <f t="shared" si="6"/>
        <v>372.29359999999997</v>
      </c>
    </row>
    <row r="23" spans="1:13" x14ac:dyDescent="0.2">
      <c r="A23" s="37">
        <v>6</v>
      </c>
      <c r="B23" s="38">
        <v>13.293349999999998</v>
      </c>
      <c r="C23" s="39">
        <v>21</v>
      </c>
      <c r="D23" s="39">
        <v>5</v>
      </c>
      <c r="E23" s="39">
        <v>9</v>
      </c>
      <c r="F23" s="39">
        <v>10</v>
      </c>
      <c r="G23" s="40">
        <v>4</v>
      </c>
      <c r="H23" s="79">
        <f t="shared" si="1"/>
        <v>279.16034999999999</v>
      </c>
      <c r="I23">
        <f t="shared" si="2"/>
        <v>11</v>
      </c>
      <c r="J23" t="str">
        <f t="shared" si="3"/>
        <v>Moderate Overstock</v>
      </c>
      <c r="K23">
        <f t="shared" si="4"/>
        <v>0</v>
      </c>
      <c r="L23">
        <f t="shared" si="5"/>
        <v>4.2</v>
      </c>
      <c r="M23" s="79">
        <f t="shared" si="6"/>
        <v>279.16034999999999</v>
      </c>
    </row>
    <row r="24" spans="1:13" x14ac:dyDescent="0.2">
      <c r="A24" s="37">
        <v>5</v>
      </c>
      <c r="B24" s="38">
        <v>9.290049999999999</v>
      </c>
      <c r="C24" s="39">
        <v>0</v>
      </c>
      <c r="D24" s="39">
        <v>4</v>
      </c>
      <c r="E24" s="39">
        <v>4</v>
      </c>
      <c r="F24" s="39">
        <v>4</v>
      </c>
      <c r="G24" s="40">
        <v>4</v>
      </c>
      <c r="H24" s="79">
        <f t="shared" si="1"/>
        <v>0</v>
      </c>
      <c r="I24">
        <f t="shared" si="2"/>
        <v>-4</v>
      </c>
      <c r="J24" t="str">
        <f t="shared" si="3"/>
        <v>Understock</v>
      </c>
      <c r="K24">
        <f t="shared" si="4"/>
        <v>0</v>
      </c>
      <c r="L24">
        <f t="shared" si="5"/>
        <v>0</v>
      </c>
      <c r="M24" s="79">
        <f t="shared" si="6"/>
        <v>0</v>
      </c>
    </row>
    <row r="25" spans="1:13" x14ac:dyDescent="0.2">
      <c r="A25" s="37">
        <v>7</v>
      </c>
      <c r="B25" s="38">
        <v>10.633349999999998</v>
      </c>
      <c r="C25" s="39">
        <v>0</v>
      </c>
      <c r="D25" s="39">
        <v>5</v>
      </c>
      <c r="E25" s="39">
        <v>3</v>
      </c>
      <c r="F25" s="39">
        <v>5</v>
      </c>
      <c r="G25" s="40">
        <v>3</v>
      </c>
      <c r="H25" s="79">
        <f t="shared" si="1"/>
        <v>0</v>
      </c>
      <c r="I25">
        <f t="shared" si="2"/>
        <v>-5</v>
      </c>
      <c r="J25" t="str">
        <f t="shared" si="3"/>
        <v>Understock</v>
      </c>
      <c r="K25">
        <f t="shared" si="4"/>
        <v>0</v>
      </c>
      <c r="L25">
        <f t="shared" si="5"/>
        <v>0</v>
      </c>
      <c r="M25" s="79">
        <f t="shared" si="6"/>
        <v>0</v>
      </c>
    </row>
    <row r="26" spans="1:13" x14ac:dyDescent="0.2">
      <c r="A26" s="41" t="s">
        <v>155</v>
      </c>
      <c r="B26" s="42"/>
      <c r="C26" s="43"/>
      <c r="D26" s="43"/>
      <c r="E26" s="43"/>
      <c r="K26">
        <f>SUM(K16:K25)</f>
        <v>18713.598750000001</v>
      </c>
    </row>
    <row r="27" spans="1:13" x14ac:dyDescent="0.2">
      <c r="A27" s="41" t="s">
        <v>31</v>
      </c>
      <c r="B27" s="42"/>
      <c r="C27" s="43"/>
      <c r="D27" s="43"/>
      <c r="E27" s="43"/>
    </row>
    <row r="28" spans="1:13" x14ac:dyDescent="0.2">
      <c r="A28" s="41" t="s">
        <v>156</v>
      </c>
      <c r="B28" s="42"/>
      <c r="C28" s="43"/>
      <c r="D28" s="43"/>
      <c r="E28" s="43"/>
    </row>
    <row r="29" spans="1:13" x14ac:dyDescent="0.2">
      <c r="A29" s="43"/>
      <c r="B29" s="42"/>
      <c r="C29" s="43"/>
      <c r="D29" s="43"/>
      <c r="E29" s="43"/>
    </row>
    <row r="30" spans="1:13" x14ac:dyDescent="0.2">
      <c r="A30" s="82" t="s">
        <v>157</v>
      </c>
      <c r="B30" s="83" t="s">
        <v>158</v>
      </c>
      <c r="C30" s="84" t="s">
        <v>39</v>
      </c>
      <c r="D30" s="84" t="s">
        <v>159</v>
      </c>
      <c r="E30" s="43"/>
    </row>
    <row r="31" spans="1:13" x14ac:dyDescent="0.2">
      <c r="A31" s="41" t="s">
        <v>160</v>
      </c>
      <c r="B31" s="42" t="s">
        <v>161</v>
      </c>
      <c r="C31" s="43" t="s">
        <v>162</v>
      </c>
      <c r="D31" s="43" t="s">
        <v>163</v>
      </c>
      <c r="E31" s="43"/>
    </row>
    <row r="32" spans="1:13" x14ac:dyDescent="0.2">
      <c r="A32" s="41" t="s">
        <v>164</v>
      </c>
      <c r="B32" s="42" t="s">
        <v>165</v>
      </c>
      <c r="C32" s="43" t="s">
        <v>166</v>
      </c>
      <c r="D32" s="43" t="s">
        <v>167</v>
      </c>
      <c r="E32" s="43"/>
    </row>
    <row r="33" spans="1:6" x14ac:dyDescent="0.2">
      <c r="A33" s="41" t="s">
        <v>168</v>
      </c>
      <c r="B33" s="42" t="s">
        <v>169</v>
      </c>
      <c r="C33" s="43" t="s">
        <v>170</v>
      </c>
      <c r="D33" s="43" t="s">
        <v>171</v>
      </c>
      <c r="E33" s="43"/>
    </row>
    <row r="34" spans="1:6" x14ac:dyDescent="0.2">
      <c r="A34" s="41"/>
      <c r="B34" s="42"/>
      <c r="C34" s="43"/>
      <c r="D34" s="43"/>
      <c r="E34" s="43"/>
    </row>
    <row r="35" spans="1:6" x14ac:dyDescent="0.2">
      <c r="A35" s="82" t="s">
        <v>40</v>
      </c>
      <c r="B35" s="83" t="s">
        <v>172</v>
      </c>
      <c r="C35" s="84" t="s">
        <v>41</v>
      </c>
      <c r="D35" s="84" t="s">
        <v>173</v>
      </c>
      <c r="E35" s="84" t="s">
        <v>174</v>
      </c>
      <c r="F35" s="84" t="s">
        <v>175</v>
      </c>
    </row>
    <row r="36" spans="1:6" x14ac:dyDescent="0.2">
      <c r="A36" s="41" t="s">
        <v>176</v>
      </c>
      <c r="B36" s="42" t="s">
        <v>177</v>
      </c>
      <c r="C36" s="43" t="s">
        <v>178</v>
      </c>
      <c r="D36" s="43">
        <f>C16/D16</f>
        <v>48.375</v>
      </c>
      <c r="E36" s="43" t="s">
        <v>179</v>
      </c>
      <c r="F36" s="43" t="s">
        <v>180</v>
      </c>
    </row>
    <row r="37" spans="1:6" x14ac:dyDescent="0.2">
      <c r="A37" s="43" t="s">
        <v>154</v>
      </c>
      <c r="B37" s="42" t="s">
        <v>181</v>
      </c>
      <c r="C37" s="43" t="s">
        <v>182</v>
      </c>
      <c r="D37" s="42">
        <f>C16*B16</f>
        <v>13894.596450000001</v>
      </c>
      <c r="E37" s="43" t="s">
        <v>183</v>
      </c>
      <c r="F37" s="42" t="s">
        <v>184</v>
      </c>
    </row>
    <row r="38" spans="1:6" x14ac:dyDescent="0.2">
      <c r="A38" s="43" t="s">
        <v>185</v>
      </c>
      <c r="B38" s="42" t="s">
        <v>186</v>
      </c>
      <c r="C38" s="43" t="s">
        <v>187</v>
      </c>
      <c r="D38" s="86">
        <f>6/10</f>
        <v>0.6</v>
      </c>
      <c r="E38" s="43" t="s">
        <v>188</v>
      </c>
      <c r="F38" s="43" t="s">
        <v>189</v>
      </c>
    </row>
    <row r="39" spans="1:6" x14ac:dyDescent="0.2">
      <c r="A39" s="43" t="s">
        <v>190</v>
      </c>
      <c r="B39" s="42" t="s">
        <v>191</v>
      </c>
      <c r="C39" s="43" t="s">
        <v>192</v>
      </c>
      <c r="D39" s="86">
        <f>2/10</f>
        <v>0.2</v>
      </c>
      <c r="E39" s="43" t="s">
        <v>193</v>
      </c>
      <c r="F39" s="43" t="s">
        <v>194</v>
      </c>
    </row>
    <row r="40" spans="1:6" x14ac:dyDescent="0.2">
      <c r="A40" s="43" t="s">
        <v>195</v>
      </c>
      <c r="B40" s="42" t="s">
        <v>196</v>
      </c>
      <c r="C40" s="43" t="s">
        <v>197</v>
      </c>
      <c r="D40" s="42">
        <f>SUM(M16:M25)</f>
        <v>24022.466649999998</v>
      </c>
      <c r="E40" s="43" t="s">
        <v>198</v>
      </c>
      <c r="F40" s="43" t="s">
        <v>199</v>
      </c>
    </row>
    <row r="41" spans="1:6" x14ac:dyDescent="0.2">
      <c r="A41" s="43"/>
      <c r="B41" s="42"/>
      <c r="C41" s="43"/>
      <c r="D41" s="43"/>
      <c r="E41" s="43"/>
    </row>
    <row r="42" spans="1:6" x14ac:dyDescent="0.2">
      <c r="A42" s="41"/>
      <c r="B42" s="42"/>
      <c r="C42" s="43"/>
      <c r="D42" s="43"/>
      <c r="E42" s="43"/>
    </row>
    <row r="43" spans="1:6" x14ac:dyDescent="0.2">
      <c r="A43" s="41"/>
      <c r="B43" s="42"/>
      <c r="C43" s="43"/>
      <c r="D43" s="43"/>
      <c r="E43" s="43"/>
    </row>
    <row r="44" spans="1:6" x14ac:dyDescent="0.2">
      <c r="A44" s="41"/>
      <c r="B44" s="42"/>
      <c r="C44" s="43"/>
      <c r="D44" s="43"/>
      <c r="E44" s="43"/>
    </row>
    <row r="45" spans="1:6" x14ac:dyDescent="0.2">
      <c r="A45" s="41"/>
      <c r="B45" s="42"/>
      <c r="C45" s="43"/>
      <c r="D45" s="43"/>
      <c r="E45" s="43"/>
    </row>
    <row r="46" spans="1:6" x14ac:dyDescent="0.2">
      <c r="A46" s="41"/>
      <c r="B46" s="42"/>
      <c r="C46" s="43"/>
      <c r="D46" s="43"/>
      <c r="E46" s="43"/>
    </row>
    <row r="47" spans="1:6" x14ac:dyDescent="0.2">
      <c r="A47" s="41"/>
      <c r="B47" s="42"/>
      <c r="C47" s="43"/>
      <c r="D47" s="43"/>
      <c r="E47" s="43"/>
    </row>
    <row r="48" spans="1:6" x14ac:dyDescent="0.2">
      <c r="A48" s="41"/>
      <c r="B48" s="42"/>
      <c r="C48" s="43"/>
      <c r="D48" s="43"/>
      <c r="E48" s="43"/>
    </row>
    <row r="49" spans="1:5" x14ac:dyDescent="0.2">
      <c r="A49" s="41"/>
      <c r="B49" s="42"/>
      <c r="C49" s="43"/>
      <c r="D49" s="43"/>
      <c r="E49" s="43"/>
    </row>
    <row r="50" spans="1:5" x14ac:dyDescent="0.2">
      <c r="A50" s="41"/>
      <c r="B50" s="42"/>
      <c r="C50" s="43"/>
      <c r="D50" s="43"/>
      <c r="E50" s="43"/>
    </row>
    <row r="51" spans="1:5" x14ac:dyDescent="0.2">
      <c r="A51" s="41"/>
      <c r="B51" s="42"/>
      <c r="C51" s="43"/>
      <c r="D51" s="43"/>
      <c r="E51" s="43"/>
    </row>
    <row r="52" spans="1:5" x14ac:dyDescent="0.2">
      <c r="A52" s="43"/>
      <c r="B52" s="42"/>
      <c r="C52" s="43"/>
      <c r="D52" s="43"/>
      <c r="E52" s="43"/>
    </row>
    <row r="53" spans="1:5" x14ac:dyDescent="0.2">
      <c r="A53" s="43"/>
      <c r="B53" s="42"/>
      <c r="C53" s="43"/>
      <c r="D53" s="43"/>
      <c r="E53" s="43"/>
    </row>
    <row r="54" spans="1:5" x14ac:dyDescent="0.2">
      <c r="A54" s="43"/>
      <c r="B54" s="42"/>
      <c r="C54" s="43"/>
      <c r="D54" s="43"/>
      <c r="E54" s="43"/>
    </row>
    <row r="55" spans="1:5" x14ac:dyDescent="0.2">
      <c r="A55" s="43"/>
      <c r="B55" s="42"/>
      <c r="C55" s="43"/>
      <c r="D55" s="43"/>
      <c r="E55" s="43"/>
    </row>
    <row r="56" spans="1:5" x14ac:dyDescent="0.2">
      <c r="A56" s="41"/>
      <c r="B56" s="42"/>
      <c r="C56" s="43"/>
      <c r="D56" s="43"/>
      <c r="E56" s="43"/>
    </row>
    <row r="57" spans="1:5" x14ac:dyDescent="0.2">
      <c r="A57" s="41"/>
      <c r="B57" s="42"/>
      <c r="C57" s="43"/>
      <c r="D57" s="43"/>
      <c r="E57" s="43"/>
    </row>
    <row r="58" spans="1:5" x14ac:dyDescent="0.2">
      <c r="A58" s="41"/>
      <c r="B58" s="42"/>
      <c r="C58" s="43"/>
      <c r="D58" s="43"/>
      <c r="E58" s="43"/>
    </row>
    <row r="59" spans="1:5" x14ac:dyDescent="0.2">
      <c r="A59" s="41"/>
      <c r="B59" s="42"/>
      <c r="C59" s="43"/>
      <c r="D59" s="43"/>
      <c r="E59" s="43"/>
    </row>
    <row r="60" spans="1:5" x14ac:dyDescent="0.2">
      <c r="A60" s="41"/>
      <c r="B60" s="42"/>
      <c r="C60" s="43"/>
      <c r="D60" s="43"/>
      <c r="E60" s="43"/>
    </row>
  </sheetData>
  <autoFilter ref="A2:H12" xr:uid="{25E53145-B1BD-584A-B2DA-01DF3D54A44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C8C32-5BCF-F846-B6CF-959DE199D074}">
  <dimension ref="A1:Q58"/>
  <sheetViews>
    <sheetView topLeftCell="A35" workbookViewId="0">
      <selection activeCell="A62" sqref="A62"/>
    </sheetView>
  </sheetViews>
  <sheetFormatPr baseColWidth="10" defaultColWidth="11" defaultRowHeight="16" x14ac:dyDescent="0.2"/>
  <cols>
    <col min="1" max="1" width="70.1640625" bestFit="1" customWidth="1"/>
    <col min="2" max="2" width="30.5" bestFit="1" customWidth="1"/>
    <col min="3" max="3" width="33.5" bestFit="1" customWidth="1"/>
    <col min="4" max="4" width="34.6640625" bestFit="1" customWidth="1"/>
    <col min="5" max="5" width="24.5" bestFit="1" customWidth="1"/>
    <col min="6" max="6" width="40.33203125" bestFit="1" customWidth="1"/>
    <col min="7" max="7" width="57.1640625" bestFit="1" customWidth="1"/>
  </cols>
  <sheetData>
    <row r="1" spans="1:17" x14ac:dyDescent="0.2">
      <c r="A1" s="102" t="s">
        <v>200</v>
      </c>
      <c r="B1" s="102">
        <v>1</v>
      </c>
      <c r="C1" s="102">
        <v>2</v>
      </c>
      <c r="D1" s="102">
        <v>3</v>
      </c>
      <c r="E1" s="102">
        <v>4</v>
      </c>
      <c r="F1" s="103" t="s">
        <v>28</v>
      </c>
      <c r="G1" s="104"/>
      <c r="H1" s="104"/>
      <c r="I1" s="104"/>
      <c r="J1" s="104"/>
      <c r="K1" s="104"/>
      <c r="L1" s="104"/>
      <c r="M1" s="104"/>
      <c r="N1" s="104"/>
      <c r="O1" s="104"/>
      <c r="P1" s="104"/>
      <c r="Q1" s="104"/>
    </row>
    <row r="2" spans="1:17" x14ac:dyDescent="0.2">
      <c r="A2" s="105" t="s">
        <v>201</v>
      </c>
      <c r="B2" s="106">
        <v>37000</v>
      </c>
      <c r="C2" s="106">
        <v>12000</v>
      </c>
      <c r="D2" s="106">
        <v>3000</v>
      </c>
      <c r="E2" s="106">
        <v>22000</v>
      </c>
      <c r="F2" s="106">
        <v>74000</v>
      </c>
      <c r="G2" s="107"/>
      <c r="H2" s="107"/>
      <c r="I2" s="107"/>
      <c r="J2" s="107"/>
      <c r="K2" s="107"/>
      <c r="L2" s="107"/>
      <c r="M2" s="107"/>
      <c r="N2" s="107"/>
      <c r="O2" s="107"/>
      <c r="P2" s="104"/>
      <c r="Q2" s="104"/>
    </row>
    <row r="3" spans="1:17" x14ac:dyDescent="0.2">
      <c r="A3" s="108"/>
      <c r="B3" s="108"/>
      <c r="C3" s="108"/>
      <c r="D3" s="108"/>
      <c r="E3" s="108"/>
      <c r="F3" s="109"/>
      <c r="G3" s="110"/>
      <c r="H3" s="111"/>
      <c r="I3" s="111"/>
      <c r="J3" s="111"/>
      <c r="K3" s="111"/>
      <c r="L3" s="111"/>
      <c r="M3" s="111"/>
      <c r="N3" s="111"/>
      <c r="O3" s="112"/>
      <c r="P3" s="113"/>
      <c r="Q3" s="104"/>
    </row>
    <row r="4" spans="1:17" x14ac:dyDescent="0.2">
      <c r="A4" s="105" t="s">
        <v>202</v>
      </c>
      <c r="B4" s="106">
        <v>555000</v>
      </c>
      <c r="C4" s="106">
        <v>216000</v>
      </c>
      <c r="D4" s="106">
        <v>375000</v>
      </c>
      <c r="E4" s="106">
        <v>88000</v>
      </c>
      <c r="F4" s="114">
        <v>1234000</v>
      </c>
      <c r="G4" s="115"/>
      <c r="H4" s="104"/>
      <c r="I4" s="104"/>
      <c r="J4" s="104"/>
      <c r="K4" s="104"/>
      <c r="L4" s="104"/>
      <c r="M4" s="104"/>
      <c r="N4" s="104"/>
      <c r="O4" s="116"/>
      <c r="P4" s="117"/>
      <c r="Q4" s="118"/>
    </row>
    <row r="5" spans="1:17" x14ac:dyDescent="0.2">
      <c r="A5" s="108" t="s">
        <v>203</v>
      </c>
      <c r="B5" s="44">
        <v>-388500</v>
      </c>
      <c r="C5" s="44">
        <v>-146880.00000000003</v>
      </c>
      <c r="D5" s="44">
        <v>-300000</v>
      </c>
      <c r="E5" s="44">
        <v>-57200</v>
      </c>
      <c r="F5" s="101">
        <v>-892580</v>
      </c>
      <c r="G5" s="115"/>
      <c r="H5" s="104"/>
      <c r="I5" s="104"/>
      <c r="J5" s="104"/>
      <c r="K5" s="104"/>
      <c r="L5" s="104"/>
      <c r="M5" s="104"/>
      <c r="N5" s="104"/>
      <c r="O5" s="116"/>
      <c r="P5" s="119"/>
      <c r="Q5" s="118"/>
    </row>
    <row r="6" spans="1:17" x14ac:dyDescent="0.2">
      <c r="A6" s="108" t="s">
        <v>204</v>
      </c>
      <c r="B6" s="44">
        <v>27750</v>
      </c>
      <c r="C6" s="44">
        <v>10800</v>
      </c>
      <c r="D6" s="44">
        <v>30000</v>
      </c>
      <c r="E6" s="44">
        <v>3520</v>
      </c>
      <c r="F6" s="101">
        <v>72070</v>
      </c>
      <c r="G6" s="115"/>
      <c r="H6" s="104"/>
      <c r="I6" s="104"/>
      <c r="J6" s="104"/>
      <c r="K6" s="104"/>
      <c r="L6" s="104"/>
      <c r="M6" s="104"/>
      <c r="N6" s="104"/>
      <c r="O6" s="116"/>
      <c r="P6" s="120"/>
      <c r="Q6" s="118"/>
    </row>
    <row r="7" spans="1:17" x14ac:dyDescent="0.2">
      <c r="A7" s="108" t="s">
        <v>205</v>
      </c>
      <c r="B7" s="44">
        <v>-27750</v>
      </c>
      <c r="C7" s="44">
        <v>-6480</v>
      </c>
      <c r="D7" s="44">
        <v>-11250</v>
      </c>
      <c r="E7" s="44">
        <v>-2640</v>
      </c>
      <c r="F7" s="101">
        <v>-48120</v>
      </c>
      <c r="G7" s="115"/>
      <c r="H7" s="104"/>
      <c r="I7" s="104"/>
      <c r="J7" s="104"/>
      <c r="K7" s="104"/>
      <c r="L7" s="104"/>
      <c r="M7" s="104"/>
      <c r="N7" s="104"/>
      <c r="O7" s="116"/>
      <c r="P7" s="117"/>
      <c r="Q7" s="118"/>
    </row>
    <row r="8" spans="1:17" x14ac:dyDescent="0.2">
      <c r="A8" s="105" t="s">
        <v>206</v>
      </c>
      <c r="B8" s="106">
        <v>166500</v>
      </c>
      <c r="C8" s="106">
        <v>73440.000000000015</v>
      </c>
      <c r="D8" s="106">
        <v>93750</v>
      </c>
      <c r="E8" s="106">
        <v>31680</v>
      </c>
      <c r="F8" s="114">
        <v>365370</v>
      </c>
      <c r="G8" s="115"/>
      <c r="H8" s="104"/>
      <c r="I8" s="104"/>
      <c r="J8" s="104"/>
      <c r="K8" s="104"/>
      <c r="L8" s="104"/>
      <c r="M8" s="104"/>
      <c r="N8" s="104"/>
      <c r="O8" s="116"/>
      <c r="P8" s="119"/>
      <c r="Q8" s="118"/>
    </row>
    <row r="9" spans="1:17" x14ac:dyDescent="0.2">
      <c r="A9" s="108" t="s">
        <v>207</v>
      </c>
      <c r="B9" s="44">
        <v>-66600</v>
      </c>
      <c r="C9" s="44">
        <v>-17280</v>
      </c>
      <c r="D9" s="44">
        <v>-5625</v>
      </c>
      <c r="E9" s="44">
        <v>-23760</v>
      </c>
      <c r="F9" s="101">
        <v>-113265</v>
      </c>
      <c r="G9" s="115"/>
      <c r="H9" s="104"/>
      <c r="I9" s="104"/>
      <c r="J9" s="104"/>
      <c r="K9" s="104"/>
      <c r="L9" s="104"/>
      <c r="M9" s="104"/>
      <c r="N9" s="104"/>
      <c r="O9" s="116"/>
      <c r="P9" s="119"/>
      <c r="Q9" s="118"/>
    </row>
    <row r="10" spans="1:17" x14ac:dyDescent="0.2">
      <c r="A10" s="108" t="s">
        <v>208</v>
      </c>
      <c r="B10" s="44">
        <v>-16650</v>
      </c>
      <c r="C10" s="44">
        <v>-1080</v>
      </c>
      <c r="D10" s="44">
        <v>-3750</v>
      </c>
      <c r="E10" s="44">
        <v>-880</v>
      </c>
      <c r="F10" s="101">
        <v>-22360</v>
      </c>
      <c r="G10" s="115"/>
      <c r="H10" s="104"/>
      <c r="I10" s="104"/>
      <c r="J10" s="104"/>
      <c r="K10" s="104"/>
      <c r="L10" s="104"/>
      <c r="M10" s="104"/>
      <c r="N10" s="104"/>
      <c r="O10" s="116"/>
      <c r="P10" s="119"/>
      <c r="Q10" s="118"/>
    </row>
    <row r="11" spans="1:17" x14ac:dyDescent="0.2">
      <c r="A11" s="108" t="s">
        <v>209</v>
      </c>
      <c r="B11" s="44">
        <v>-11100</v>
      </c>
      <c r="C11" s="44">
        <v>-5400</v>
      </c>
      <c r="D11" s="44">
        <v>-26250.000000000004</v>
      </c>
      <c r="E11" s="44">
        <v>-6160.0000000000009</v>
      </c>
      <c r="F11" s="101">
        <v>-48910</v>
      </c>
      <c r="G11" s="115"/>
      <c r="H11" s="104"/>
      <c r="I11" s="104"/>
      <c r="J11" s="104"/>
      <c r="K11" s="104"/>
      <c r="L11" s="104"/>
      <c r="M11" s="104"/>
      <c r="N11" s="104"/>
      <c r="O11" s="116"/>
      <c r="P11" s="119"/>
      <c r="Q11" s="118"/>
    </row>
    <row r="12" spans="1:17" x14ac:dyDescent="0.2">
      <c r="A12" s="108" t="s">
        <v>210</v>
      </c>
      <c r="B12" s="44">
        <v>16650</v>
      </c>
      <c r="C12" s="44">
        <v>-8640</v>
      </c>
      <c r="D12" s="44">
        <v>-18750</v>
      </c>
      <c r="E12" s="44">
        <v>-4400</v>
      </c>
      <c r="F12" s="101">
        <v>-15140</v>
      </c>
      <c r="G12" s="121"/>
      <c r="H12" s="122"/>
      <c r="I12" s="122"/>
      <c r="J12" s="122"/>
      <c r="K12" s="122"/>
      <c r="L12" s="122"/>
      <c r="M12" s="122"/>
      <c r="N12" s="122"/>
      <c r="O12" s="123"/>
      <c r="P12" s="119"/>
      <c r="Q12" s="118"/>
    </row>
    <row r="13" spans="1:17" x14ac:dyDescent="0.2">
      <c r="A13" s="105" t="s">
        <v>211</v>
      </c>
      <c r="B13" s="106">
        <v>88800</v>
      </c>
      <c r="C13" s="106">
        <v>41040</v>
      </c>
      <c r="D13" s="106">
        <v>39375</v>
      </c>
      <c r="E13" s="106">
        <v>-3520</v>
      </c>
      <c r="F13" s="106">
        <v>165695</v>
      </c>
      <c r="G13" s="124"/>
      <c r="H13" s="124"/>
      <c r="I13" s="124"/>
      <c r="J13" s="124"/>
      <c r="K13" s="124"/>
      <c r="L13" s="124"/>
      <c r="M13" s="124"/>
      <c r="N13" s="124"/>
      <c r="O13" s="125"/>
      <c r="P13" s="119"/>
      <c r="Q13" s="118"/>
    </row>
    <row r="14" spans="1:17" x14ac:dyDescent="0.2">
      <c r="A14" s="108" t="s">
        <v>212</v>
      </c>
      <c r="B14" s="44">
        <v>-16650</v>
      </c>
      <c r="C14" s="44">
        <v>-6480</v>
      </c>
      <c r="D14" s="44">
        <v>-11250</v>
      </c>
      <c r="E14" s="44">
        <v>-2640</v>
      </c>
      <c r="F14" s="44">
        <v>-37020</v>
      </c>
      <c r="G14" s="104"/>
      <c r="H14" s="104"/>
      <c r="I14" s="104"/>
      <c r="J14" s="104"/>
      <c r="K14" s="104"/>
      <c r="L14" s="104"/>
      <c r="M14" s="104"/>
      <c r="N14" s="104"/>
      <c r="O14" s="116"/>
      <c r="P14" s="119"/>
      <c r="Q14" s="118"/>
    </row>
    <row r="15" spans="1:17" x14ac:dyDescent="0.2">
      <c r="A15" s="108" t="s">
        <v>213</v>
      </c>
      <c r="B15" s="44">
        <v>-27750</v>
      </c>
      <c r="C15" s="44">
        <v>-4320</v>
      </c>
      <c r="D15" s="44">
        <v>-7500</v>
      </c>
      <c r="E15" s="44">
        <v>-1760</v>
      </c>
      <c r="F15" s="44">
        <v>-41330</v>
      </c>
      <c r="G15" s="104"/>
      <c r="H15" s="104"/>
      <c r="I15" s="104"/>
      <c r="J15" s="104"/>
      <c r="K15" s="104"/>
      <c r="L15" s="104"/>
      <c r="M15" s="104"/>
      <c r="N15" s="104"/>
      <c r="O15" s="116"/>
      <c r="P15" s="119"/>
      <c r="Q15" s="118"/>
    </row>
    <row r="16" spans="1:17" x14ac:dyDescent="0.2">
      <c r="A16" s="108" t="s">
        <v>214</v>
      </c>
      <c r="B16" s="44">
        <v>-1665</v>
      </c>
      <c r="C16" s="44">
        <v>-1728</v>
      </c>
      <c r="D16" s="44">
        <v>-375</v>
      </c>
      <c r="E16" s="44">
        <v>-88</v>
      </c>
      <c r="F16" s="44">
        <v>-3856</v>
      </c>
      <c r="G16" s="104"/>
      <c r="H16" s="104"/>
      <c r="I16" s="104"/>
      <c r="J16" s="104"/>
      <c r="K16" s="104"/>
      <c r="L16" s="104"/>
      <c r="M16" s="104"/>
      <c r="N16" s="104"/>
      <c r="O16" s="116"/>
      <c r="P16" s="119"/>
      <c r="Q16" s="118"/>
    </row>
    <row r="17" spans="1:17" x14ac:dyDescent="0.2">
      <c r="A17" s="105" t="s">
        <v>215</v>
      </c>
      <c r="B17" s="106">
        <v>42735</v>
      </c>
      <c r="C17" s="106">
        <v>28512</v>
      </c>
      <c r="D17" s="106">
        <v>20250.000000000004</v>
      </c>
      <c r="E17" s="106">
        <v>-8008</v>
      </c>
      <c r="F17" s="106">
        <v>83489</v>
      </c>
      <c r="G17" s="104"/>
      <c r="H17" s="104"/>
      <c r="I17" s="104"/>
      <c r="J17" s="104"/>
      <c r="K17" s="104"/>
      <c r="L17" s="104"/>
      <c r="M17" s="104"/>
      <c r="N17" s="104"/>
      <c r="O17" s="116"/>
      <c r="P17" s="119"/>
      <c r="Q17" s="118"/>
    </row>
    <row r="18" spans="1:17" x14ac:dyDescent="0.2">
      <c r="A18" s="108" t="s">
        <v>216</v>
      </c>
      <c r="B18" s="44">
        <v>-16650</v>
      </c>
      <c r="C18" s="44">
        <v>-6480</v>
      </c>
      <c r="D18" s="44">
        <v>-11250</v>
      </c>
      <c r="E18" s="44">
        <v>-2640</v>
      </c>
      <c r="F18" s="44">
        <v>-37020</v>
      </c>
      <c r="G18" s="104"/>
      <c r="H18" s="104"/>
      <c r="I18" s="104"/>
      <c r="J18" s="104"/>
      <c r="K18" s="104"/>
      <c r="L18" s="104"/>
      <c r="M18" s="104"/>
      <c r="N18" s="104"/>
      <c r="O18" s="116"/>
      <c r="P18" s="119"/>
      <c r="Q18" s="118"/>
    </row>
    <row r="19" spans="1:17" x14ac:dyDescent="0.2">
      <c r="A19" s="108" t="s">
        <v>217</v>
      </c>
      <c r="B19" s="44">
        <v>-11100</v>
      </c>
      <c r="C19" s="44">
        <v>-4320</v>
      </c>
      <c r="D19" s="44">
        <v>-7500</v>
      </c>
      <c r="E19" s="44">
        <v>-1760</v>
      </c>
      <c r="F19" s="44">
        <v>-24680</v>
      </c>
      <c r="G19" s="104"/>
      <c r="H19" s="104"/>
      <c r="I19" s="104"/>
      <c r="J19" s="104"/>
      <c r="K19" s="104"/>
      <c r="L19" s="104"/>
      <c r="M19" s="104"/>
      <c r="N19" s="104"/>
      <c r="O19" s="116"/>
      <c r="P19" s="119"/>
      <c r="Q19" s="118"/>
    </row>
    <row r="20" spans="1:17" x14ac:dyDescent="0.2">
      <c r="A20" s="105" t="s">
        <v>218</v>
      </c>
      <c r="B20" s="106">
        <v>14985.000000000002</v>
      </c>
      <c r="C20" s="106">
        <v>17711.999999999996</v>
      </c>
      <c r="D20" s="106">
        <v>1500.0000000000014</v>
      </c>
      <c r="E20" s="106">
        <v>-12407.999999999998</v>
      </c>
      <c r="F20" s="106">
        <v>21789</v>
      </c>
      <c r="G20" s="104"/>
      <c r="H20" s="104"/>
      <c r="I20" s="104"/>
      <c r="J20" s="104"/>
      <c r="K20" s="104"/>
      <c r="L20" s="104"/>
      <c r="M20" s="104"/>
      <c r="N20" s="104"/>
      <c r="O20" s="116"/>
      <c r="P20" s="119"/>
      <c r="Q20" s="118"/>
    </row>
    <row r="21" spans="1:17" x14ac:dyDescent="0.2">
      <c r="A21" s="122"/>
      <c r="B21" s="122"/>
      <c r="C21" s="104"/>
      <c r="D21" s="104"/>
      <c r="E21" s="104"/>
      <c r="F21" s="104"/>
      <c r="G21" s="104"/>
      <c r="H21" s="104"/>
      <c r="I21" s="104"/>
      <c r="J21" s="104"/>
      <c r="K21" s="104"/>
      <c r="L21" s="104"/>
      <c r="M21" s="104"/>
      <c r="N21" s="104"/>
      <c r="O21" s="116"/>
      <c r="P21" s="126"/>
      <c r="Q21" s="118"/>
    </row>
    <row r="22" spans="1:17" x14ac:dyDescent="0.2">
      <c r="A22" s="127"/>
      <c r="B22" s="127"/>
      <c r="C22" s="104"/>
      <c r="D22" s="104"/>
      <c r="E22" s="104"/>
      <c r="F22" s="104"/>
      <c r="G22" s="104"/>
      <c r="H22" s="104"/>
      <c r="I22" s="104"/>
      <c r="J22" s="104"/>
      <c r="K22" s="104"/>
      <c r="L22" s="104"/>
      <c r="M22" s="104"/>
      <c r="N22" s="104"/>
      <c r="O22" s="104"/>
      <c r="P22" s="124"/>
      <c r="Q22" s="104"/>
    </row>
    <row r="23" spans="1:17" x14ac:dyDescent="0.2">
      <c r="A23" s="117"/>
      <c r="B23" s="110"/>
      <c r="C23" s="104"/>
      <c r="D23" s="104"/>
      <c r="E23" s="104"/>
      <c r="F23" s="104"/>
      <c r="G23" s="104"/>
      <c r="H23" s="104"/>
      <c r="I23" s="104"/>
      <c r="J23" s="104"/>
      <c r="K23" s="104"/>
      <c r="L23" s="104"/>
      <c r="M23" s="104"/>
      <c r="N23" s="104"/>
      <c r="O23" s="104"/>
      <c r="P23" s="104"/>
      <c r="Q23" s="104"/>
    </row>
    <row r="24" spans="1:17" x14ac:dyDescent="0.2">
      <c r="A24" s="126"/>
      <c r="B24" s="118"/>
      <c r="C24" s="104"/>
      <c r="D24" s="104"/>
      <c r="E24" s="104"/>
      <c r="F24" s="104"/>
      <c r="G24" s="104"/>
      <c r="H24" s="104"/>
      <c r="I24" s="104"/>
      <c r="J24" s="104"/>
      <c r="K24" s="104"/>
      <c r="L24" s="104"/>
      <c r="M24" s="104"/>
      <c r="N24" s="104"/>
      <c r="O24" s="104"/>
      <c r="P24" s="104"/>
      <c r="Q24" s="104"/>
    </row>
    <row r="25" spans="1:17" x14ac:dyDescent="0.2">
      <c r="A25" s="128" t="s">
        <v>200</v>
      </c>
      <c r="B25" s="140" t="s">
        <v>219</v>
      </c>
      <c r="C25" s="140"/>
      <c r="D25" s="97"/>
      <c r="E25" s="140" t="s">
        <v>220</v>
      </c>
      <c r="F25" s="140"/>
      <c r="G25" s="98"/>
      <c r="H25" s="140" t="s">
        <v>221</v>
      </c>
      <c r="I25" s="140"/>
      <c r="J25" s="98"/>
      <c r="K25" s="140" t="s">
        <v>222</v>
      </c>
      <c r="L25" s="140"/>
      <c r="M25" s="98"/>
      <c r="N25" s="140" t="s">
        <v>28</v>
      </c>
      <c r="O25" s="140"/>
      <c r="P25" s="97"/>
      <c r="Q25" s="104"/>
    </row>
    <row r="26" spans="1:17" x14ac:dyDescent="0.2">
      <c r="A26" s="105" t="s">
        <v>201</v>
      </c>
      <c r="B26" s="6" t="s">
        <v>223</v>
      </c>
      <c r="C26" s="6" t="s">
        <v>224</v>
      </c>
      <c r="D26" s="129"/>
      <c r="E26" s="6" t="s">
        <v>223</v>
      </c>
      <c r="F26" s="6" t="s">
        <v>224</v>
      </c>
      <c r="G26" s="6"/>
      <c r="H26" s="6" t="s">
        <v>223</v>
      </c>
      <c r="I26" s="6" t="s">
        <v>224</v>
      </c>
      <c r="J26" s="6"/>
      <c r="K26" s="6" t="s">
        <v>223</v>
      </c>
      <c r="L26" s="6" t="s">
        <v>224</v>
      </c>
      <c r="M26" s="6"/>
      <c r="N26" s="6" t="s">
        <v>223</v>
      </c>
      <c r="O26" s="6" t="s">
        <v>224</v>
      </c>
      <c r="P26" s="104"/>
      <c r="Q26" s="104"/>
    </row>
    <row r="27" spans="1:17" x14ac:dyDescent="0.2">
      <c r="A27" s="130"/>
      <c r="B27" s="131"/>
      <c r="C27" s="131"/>
      <c r="D27" s="129"/>
      <c r="E27" s="131"/>
      <c r="F27" s="131"/>
      <c r="G27" s="6"/>
      <c r="H27" s="131"/>
      <c r="I27" s="131"/>
      <c r="J27" s="6"/>
      <c r="K27" s="131"/>
      <c r="L27" s="131"/>
      <c r="M27" s="6"/>
      <c r="N27" s="131"/>
      <c r="O27" s="131"/>
      <c r="P27" s="104"/>
      <c r="Q27" s="104"/>
    </row>
    <row r="28" spans="1:17" x14ac:dyDescent="0.2">
      <c r="A28" s="105" t="s">
        <v>202</v>
      </c>
      <c r="B28" s="132">
        <f>B4/$B$2</f>
        <v>15</v>
      </c>
      <c r="C28" s="93">
        <f>B4/$B$4</f>
        <v>1</v>
      </c>
      <c r="D28" s="129"/>
      <c r="E28" s="132">
        <f>C4/$C$2</f>
        <v>18</v>
      </c>
      <c r="F28" s="93">
        <f>C4/$C$4</f>
        <v>1</v>
      </c>
      <c r="G28" s="6"/>
      <c r="H28" s="132">
        <f>D4/$D$2</f>
        <v>125</v>
      </c>
      <c r="I28" s="93">
        <f>D4/$D$4</f>
        <v>1</v>
      </c>
      <c r="J28" s="6"/>
      <c r="K28" s="96">
        <f>E4/$E$2</f>
        <v>4</v>
      </c>
      <c r="L28" s="93">
        <f>E4/$E$4</f>
        <v>1</v>
      </c>
      <c r="M28" s="6"/>
      <c r="N28" s="132">
        <f>F4/$F$2</f>
        <v>16.675675675675677</v>
      </c>
      <c r="O28" s="93">
        <f>F4/$F$4</f>
        <v>1</v>
      </c>
      <c r="P28" s="104"/>
      <c r="Q28" s="104"/>
    </row>
    <row r="29" spans="1:17" x14ac:dyDescent="0.2">
      <c r="A29" s="108" t="s">
        <v>203</v>
      </c>
      <c r="B29" s="132">
        <f t="shared" ref="B29:B44" si="0">B5/$B$2</f>
        <v>-10.5</v>
      </c>
      <c r="C29" s="93">
        <f t="shared" ref="C29:C44" si="1">B5/$B$4</f>
        <v>-0.7</v>
      </c>
      <c r="D29" s="129"/>
      <c r="E29" s="132">
        <f t="shared" ref="E29:E44" si="2">C5/$C$2</f>
        <v>-12.240000000000002</v>
      </c>
      <c r="F29" s="93">
        <f t="shared" ref="F29:F44" si="3">C5/$C$4</f>
        <v>-0.68000000000000016</v>
      </c>
      <c r="G29" s="6"/>
      <c r="H29" s="132">
        <f t="shared" ref="H29:H44" si="4">D5/$D$2</f>
        <v>-100</v>
      </c>
      <c r="I29" s="93">
        <f t="shared" ref="I29:I44" si="5">D5/$D$4</f>
        <v>-0.8</v>
      </c>
      <c r="J29" s="6"/>
      <c r="K29" s="132">
        <f t="shared" ref="K29:K44" si="6">E5/$E$2</f>
        <v>-2.6</v>
      </c>
      <c r="L29" s="93">
        <f t="shared" ref="L29:L44" si="7">E5/$E$4</f>
        <v>-0.65</v>
      </c>
      <c r="M29" s="6"/>
      <c r="N29" s="132">
        <f t="shared" ref="N29:N44" si="8">F5/$F$2</f>
        <v>-12.061891891891891</v>
      </c>
      <c r="O29" s="93">
        <f t="shared" ref="O29:O44" si="9">F5/$F$4</f>
        <v>-0.723322528363047</v>
      </c>
      <c r="P29" s="104"/>
      <c r="Q29" s="104"/>
    </row>
    <row r="30" spans="1:17" x14ac:dyDescent="0.2">
      <c r="A30" s="108" t="s">
        <v>204</v>
      </c>
      <c r="B30" s="132">
        <f t="shared" si="0"/>
        <v>0.75</v>
      </c>
      <c r="C30" s="93">
        <f t="shared" si="1"/>
        <v>0.05</v>
      </c>
      <c r="D30" s="129"/>
      <c r="E30" s="132">
        <f t="shared" si="2"/>
        <v>0.9</v>
      </c>
      <c r="F30" s="93">
        <f t="shared" si="3"/>
        <v>0.05</v>
      </c>
      <c r="G30" s="6"/>
      <c r="H30" s="132">
        <f t="shared" si="4"/>
        <v>10</v>
      </c>
      <c r="I30" s="93">
        <f t="shared" si="5"/>
        <v>0.08</v>
      </c>
      <c r="J30" s="6"/>
      <c r="K30" s="132">
        <f t="shared" si="6"/>
        <v>0.16</v>
      </c>
      <c r="L30" s="93">
        <f t="shared" si="7"/>
        <v>0.04</v>
      </c>
      <c r="M30" s="6"/>
      <c r="N30" s="132">
        <f t="shared" si="8"/>
        <v>0.97391891891891891</v>
      </c>
      <c r="O30" s="93">
        <f t="shared" si="9"/>
        <v>5.8403565640194492E-2</v>
      </c>
      <c r="P30" s="104"/>
      <c r="Q30" s="104"/>
    </row>
    <row r="31" spans="1:17" x14ac:dyDescent="0.2">
      <c r="A31" s="108" t="s">
        <v>205</v>
      </c>
      <c r="B31" s="132">
        <f t="shared" si="0"/>
        <v>-0.75</v>
      </c>
      <c r="C31" s="93">
        <f t="shared" si="1"/>
        <v>-0.05</v>
      </c>
      <c r="D31" s="129"/>
      <c r="E31" s="132">
        <f t="shared" si="2"/>
        <v>-0.54</v>
      </c>
      <c r="F31" s="93">
        <f t="shared" si="3"/>
        <v>-0.03</v>
      </c>
      <c r="G31" s="6"/>
      <c r="H31" s="132">
        <f t="shared" si="4"/>
        <v>-3.75</v>
      </c>
      <c r="I31" s="93">
        <f t="shared" si="5"/>
        <v>-0.03</v>
      </c>
      <c r="J31" s="6"/>
      <c r="K31" s="132">
        <f t="shared" si="6"/>
        <v>-0.12</v>
      </c>
      <c r="L31" s="93">
        <f t="shared" si="7"/>
        <v>-0.03</v>
      </c>
      <c r="M31" s="6"/>
      <c r="N31" s="132">
        <f t="shared" si="8"/>
        <v>-0.65027027027027029</v>
      </c>
      <c r="O31" s="93">
        <f t="shared" si="9"/>
        <v>-3.899513776337115E-2</v>
      </c>
      <c r="P31" s="104"/>
      <c r="Q31" s="104"/>
    </row>
    <row r="32" spans="1:17" x14ac:dyDescent="0.2">
      <c r="A32" s="105" t="s">
        <v>206</v>
      </c>
      <c r="B32" s="94">
        <f t="shared" si="0"/>
        <v>4.5</v>
      </c>
      <c r="C32" s="95">
        <f t="shared" si="1"/>
        <v>0.3</v>
      </c>
      <c r="D32" s="129"/>
      <c r="E32" s="94">
        <f t="shared" si="2"/>
        <v>6.120000000000001</v>
      </c>
      <c r="F32" s="95">
        <f t="shared" si="3"/>
        <v>0.34000000000000008</v>
      </c>
      <c r="G32" s="6"/>
      <c r="H32" s="94">
        <f t="shared" si="4"/>
        <v>31.25</v>
      </c>
      <c r="I32" s="95">
        <f t="shared" si="5"/>
        <v>0.25</v>
      </c>
      <c r="J32" s="99"/>
      <c r="K32" s="94">
        <f t="shared" si="6"/>
        <v>1.44</v>
      </c>
      <c r="L32" s="95">
        <f t="shared" si="7"/>
        <v>0.36</v>
      </c>
      <c r="M32" s="99"/>
      <c r="N32" s="94">
        <f t="shared" si="8"/>
        <v>4.9374324324324323</v>
      </c>
      <c r="O32" s="95">
        <f t="shared" si="9"/>
        <v>0.29608589951377634</v>
      </c>
      <c r="P32" s="104"/>
      <c r="Q32" s="104"/>
    </row>
    <row r="33" spans="1:17" x14ac:dyDescent="0.2">
      <c r="A33" s="108" t="s">
        <v>207</v>
      </c>
      <c r="B33" s="132">
        <f t="shared" si="0"/>
        <v>-1.8</v>
      </c>
      <c r="C33" s="93">
        <f t="shared" si="1"/>
        <v>-0.12</v>
      </c>
      <c r="D33" s="129"/>
      <c r="E33" s="132">
        <f t="shared" si="2"/>
        <v>-1.44</v>
      </c>
      <c r="F33" s="93">
        <f t="shared" si="3"/>
        <v>-0.08</v>
      </c>
      <c r="G33" s="6"/>
      <c r="H33" s="132">
        <f t="shared" si="4"/>
        <v>-1.875</v>
      </c>
      <c r="I33" s="93">
        <f t="shared" si="5"/>
        <v>-1.4999999999999999E-2</v>
      </c>
      <c r="J33" s="6"/>
      <c r="K33" s="132">
        <f t="shared" si="6"/>
        <v>-1.08</v>
      </c>
      <c r="L33" s="93">
        <f t="shared" si="7"/>
        <v>-0.27</v>
      </c>
      <c r="M33" s="6"/>
      <c r="N33" s="132">
        <f t="shared" si="8"/>
        <v>-1.5306081081081082</v>
      </c>
      <c r="O33" s="93">
        <f t="shared" si="9"/>
        <v>-9.1786871961102107E-2</v>
      </c>
      <c r="P33" s="104"/>
      <c r="Q33" s="104"/>
    </row>
    <row r="34" spans="1:17" x14ac:dyDescent="0.2">
      <c r="A34" s="108" t="s">
        <v>208</v>
      </c>
      <c r="B34" s="132">
        <f t="shared" si="0"/>
        <v>-0.45</v>
      </c>
      <c r="C34" s="93">
        <f t="shared" si="1"/>
        <v>-0.03</v>
      </c>
      <c r="D34" s="129"/>
      <c r="E34" s="132">
        <f t="shared" si="2"/>
        <v>-0.09</v>
      </c>
      <c r="F34" s="93">
        <f t="shared" si="3"/>
        <v>-5.0000000000000001E-3</v>
      </c>
      <c r="G34" s="6"/>
      <c r="H34" s="132">
        <f t="shared" si="4"/>
        <v>-1.25</v>
      </c>
      <c r="I34" s="93">
        <f t="shared" si="5"/>
        <v>-0.01</v>
      </c>
      <c r="J34" s="6"/>
      <c r="K34" s="132">
        <f t="shared" si="6"/>
        <v>-0.04</v>
      </c>
      <c r="L34" s="93">
        <f t="shared" si="7"/>
        <v>-0.01</v>
      </c>
      <c r="M34" s="6"/>
      <c r="N34" s="132">
        <f t="shared" si="8"/>
        <v>-0.30216216216216218</v>
      </c>
      <c r="O34" s="93">
        <f t="shared" si="9"/>
        <v>-1.8119935170178281E-2</v>
      </c>
      <c r="P34" s="104"/>
      <c r="Q34" s="104"/>
    </row>
    <row r="35" spans="1:17" x14ac:dyDescent="0.2">
      <c r="A35" s="108" t="s">
        <v>209</v>
      </c>
      <c r="B35" s="132">
        <f t="shared" si="0"/>
        <v>-0.3</v>
      </c>
      <c r="C35" s="93">
        <f t="shared" si="1"/>
        <v>-0.02</v>
      </c>
      <c r="D35" s="129"/>
      <c r="E35" s="132">
        <f t="shared" si="2"/>
        <v>-0.45</v>
      </c>
      <c r="F35" s="93">
        <f t="shared" si="3"/>
        <v>-2.5000000000000001E-2</v>
      </c>
      <c r="G35" s="6"/>
      <c r="H35" s="132">
        <f t="shared" si="4"/>
        <v>-8.7500000000000018</v>
      </c>
      <c r="I35" s="93">
        <f t="shared" si="5"/>
        <v>-7.0000000000000007E-2</v>
      </c>
      <c r="J35" s="6"/>
      <c r="K35" s="132">
        <f t="shared" si="6"/>
        <v>-0.28000000000000003</v>
      </c>
      <c r="L35" s="93">
        <f t="shared" si="7"/>
        <v>-7.0000000000000007E-2</v>
      </c>
      <c r="M35" s="6"/>
      <c r="N35" s="132">
        <f t="shared" si="8"/>
        <v>-0.66094594594594591</v>
      </c>
      <c r="O35" s="93">
        <f t="shared" si="9"/>
        <v>-3.9635332252836303E-2</v>
      </c>
      <c r="P35" s="104"/>
      <c r="Q35" s="104"/>
    </row>
    <row r="36" spans="1:17" x14ac:dyDescent="0.2">
      <c r="A36" s="108" t="s">
        <v>210</v>
      </c>
      <c r="B36" s="132">
        <f>B12/$B$2</f>
        <v>0.45</v>
      </c>
      <c r="C36" s="93">
        <f t="shared" si="1"/>
        <v>0.03</v>
      </c>
      <c r="D36" s="129"/>
      <c r="E36" s="132">
        <f t="shared" si="2"/>
        <v>-0.72</v>
      </c>
      <c r="F36" s="93">
        <f t="shared" si="3"/>
        <v>-0.04</v>
      </c>
      <c r="G36" s="6"/>
      <c r="H36" s="132">
        <f t="shared" si="4"/>
        <v>-6.25</v>
      </c>
      <c r="I36" s="93">
        <f t="shared" si="5"/>
        <v>-0.05</v>
      </c>
      <c r="J36" s="6"/>
      <c r="K36" s="132">
        <f t="shared" si="6"/>
        <v>-0.2</v>
      </c>
      <c r="L36" s="93">
        <f t="shared" si="7"/>
        <v>-0.05</v>
      </c>
      <c r="M36" s="6"/>
      <c r="N36" s="132">
        <f t="shared" si="8"/>
        <v>-0.20459459459459459</v>
      </c>
      <c r="O36" s="93">
        <f t="shared" si="9"/>
        <v>-1.2269043760129659E-2</v>
      </c>
      <c r="P36" s="104"/>
      <c r="Q36" s="104"/>
    </row>
    <row r="37" spans="1:17" x14ac:dyDescent="0.2">
      <c r="A37" s="105" t="s">
        <v>211</v>
      </c>
      <c r="B37" s="94">
        <f t="shared" si="0"/>
        <v>2.4</v>
      </c>
      <c r="C37" s="95">
        <f t="shared" si="1"/>
        <v>0.16</v>
      </c>
      <c r="D37" s="129"/>
      <c r="E37" s="94">
        <f t="shared" si="2"/>
        <v>3.42</v>
      </c>
      <c r="F37" s="95">
        <f t="shared" si="3"/>
        <v>0.19</v>
      </c>
      <c r="G37" s="6"/>
      <c r="H37" s="94">
        <f t="shared" si="4"/>
        <v>13.125</v>
      </c>
      <c r="I37" s="95">
        <f t="shared" si="5"/>
        <v>0.105</v>
      </c>
      <c r="J37" s="99"/>
      <c r="K37" s="94">
        <f t="shared" si="6"/>
        <v>-0.16</v>
      </c>
      <c r="L37" s="95">
        <f t="shared" si="7"/>
        <v>-0.04</v>
      </c>
      <c r="M37" s="99"/>
      <c r="N37" s="94">
        <f t="shared" si="8"/>
        <v>2.2391216216216216</v>
      </c>
      <c r="O37" s="95">
        <f t="shared" si="9"/>
        <v>0.13427471636952998</v>
      </c>
      <c r="P37" s="104"/>
      <c r="Q37" s="104"/>
    </row>
    <row r="38" spans="1:17" x14ac:dyDescent="0.2">
      <c r="A38" s="108" t="s">
        <v>212</v>
      </c>
      <c r="B38" s="132">
        <f t="shared" si="0"/>
        <v>-0.45</v>
      </c>
      <c r="C38" s="93">
        <f t="shared" si="1"/>
        <v>-0.03</v>
      </c>
      <c r="D38" s="129"/>
      <c r="E38" s="132">
        <f t="shared" si="2"/>
        <v>-0.54</v>
      </c>
      <c r="F38" s="93">
        <f t="shared" si="3"/>
        <v>-0.03</v>
      </c>
      <c r="G38" s="6"/>
      <c r="H38" s="132">
        <f t="shared" si="4"/>
        <v>-3.75</v>
      </c>
      <c r="I38" s="93">
        <f t="shared" si="5"/>
        <v>-0.03</v>
      </c>
      <c r="J38" s="6"/>
      <c r="K38" s="132">
        <f t="shared" si="6"/>
        <v>-0.12</v>
      </c>
      <c r="L38" s="93">
        <f t="shared" si="7"/>
        <v>-0.03</v>
      </c>
      <c r="M38" s="6"/>
      <c r="N38" s="132">
        <f t="shared" si="8"/>
        <v>-0.50027027027027027</v>
      </c>
      <c r="O38" s="93">
        <f t="shared" si="9"/>
        <v>-0.03</v>
      </c>
      <c r="P38" s="104"/>
      <c r="Q38" s="104"/>
    </row>
    <row r="39" spans="1:17" x14ac:dyDescent="0.2">
      <c r="A39" s="108" t="s">
        <v>213</v>
      </c>
      <c r="B39" s="132">
        <f t="shared" si="0"/>
        <v>-0.75</v>
      </c>
      <c r="C39" s="93">
        <f t="shared" si="1"/>
        <v>-0.05</v>
      </c>
      <c r="D39" s="129"/>
      <c r="E39" s="132">
        <f t="shared" si="2"/>
        <v>-0.36</v>
      </c>
      <c r="F39" s="93">
        <f t="shared" si="3"/>
        <v>-0.02</v>
      </c>
      <c r="G39" s="6"/>
      <c r="H39" s="132">
        <f t="shared" si="4"/>
        <v>-2.5</v>
      </c>
      <c r="I39" s="93">
        <f t="shared" si="5"/>
        <v>-0.02</v>
      </c>
      <c r="J39" s="6"/>
      <c r="K39" s="132">
        <f t="shared" si="6"/>
        <v>-0.08</v>
      </c>
      <c r="L39" s="93">
        <f t="shared" si="7"/>
        <v>-0.02</v>
      </c>
      <c r="M39" s="6"/>
      <c r="N39" s="132">
        <f t="shared" si="8"/>
        <v>-0.55851351351351353</v>
      </c>
      <c r="O39" s="93">
        <f t="shared" si="9"/>
        <v>-3.3492706645056727E-2</v>
      </c>
      <c r="P39" s="104"/>
      <c r="Q39" s="104"/>
    </row>
    <row r="40" spans="1:17" x14ac:dyDescent="0.2">
      <c r="A40" s="108" t="s">
        <v>214</v>
      </c>
      <c r="B40" s="132">
        <f t="shared" si="0"/>
        <v>-4.4999999999999998E-2</v>
      </c>
      <c r="C40" s="93">
        <f t="shared" si="1"/>
        <v>-3.0000000000000001E-3</v>
      </c>
      <c r="D40" s="129"/>
      <c r="E40" s="132">
        <f t="shared" si="2"/>
        <v>-0.14399999999999999</v>
      </c>
      <c r="F40" s="93">
        <f t="shared" si="3"/>
        <v>-8.0000000000000002E-3</v>
      </c>
      <c r="G40" s="6"/>
      <c r="H40" s="132">
        <f t="shared" si="4"/>
        <v>-0.125</v>
      </c>
      <c r="I40" s="93">
        <f t="shared" si="5"/>
        <v>-1E-3</v>
      </c>
      <c r="J40" s="6"/>
      <c r="K40" s="132">
        <f t="shared" si="6"/>
        <v>-4.0000000000000001E-3</v>
      </c>
      <c r="L40" s="93">
        <f t="shared" si="7"/>
        <v>-1E-3</v>
      </c>
      <c r="M40" s="6"/>
      <c r="N40" s="132">
        <f t="shared" si="8"/>
        <v>-5.2108108108108106E-2</v>
      </c>
      <c r="O40" s="93">
        <f t="shared" si="9"/>
        <v>-3.1247974068071313E-3</v>
      </c>
      <c r="P40" s="104"/>
      <c r="Q40" s="104"/>
    </row>
    <row r="41" spans="1:17" x14ac:dyDescent="0.2">
      <c r="A41" s="105" t="s">
        <v>215</v>
      </c>
      <c r="B41" s="94">
        <f t="shared" si="0"/>
        <v>1.155</v>
      </c>
      <c r="C41" s="95">
        <f t="shared" si="1"/>
        <v>7.6999999999999999E-2</v>
      </c>
      <c r="D41" s="129"/>
      <c r="E41" s="94">
        <f t="shared" si="2"/>
        <v>2.3759999999999999</v>
      </c>
      <c r="F41" s="95">
        <f t="shared" si="3"/>
        <v>0.13200000000000001</v>
      </c>
      <c r="G41" s="6"/>
      <c r="H41" s="94">
        <f t="shared" si="4"/>
        <v>6.7500000000000009</v>
      </c>
      <c r="I41" s="95">
        <f t="shared" si="5"/>
        <v>5.4000000000000006E-2</v>
      </c>
      <c r="J41" s="99"/>
      <c r="K41" s="94">
        <f t="shared" si="6"/>
        <v>-0.36399999999999999</v>
      </c>
      <c r="L41" s="95">
        <f t="shared" si="7"/>
        <v>-9.0999999999999998E-2</v>
      </c>
      <c r="M41" s="99"/>
      <c r="N41" s="94">
        <f t="shared" si="8"/>
        <v>1.1282297297297297</v>
      </c>
      <c r="O41" s="95">
        <f t="shared" si="9"/>
        <v>6.7657212317666124E-2</v>
      </c>
      <c r="P41" s="104"/>
      <c r="Q41" s="104"/>
    </row>
    <row r="42" spans="1:17" x14ac:dyDescent="0.2">
      <c r="A42" s="108" t="s">
        <v>216</v>
      </c>
      <c r="B42" s="132">
        <f t="shared" si="0"/>
        <v>-0.45</v>
      </c>
      <c r="C42" s="93">
        <f t="shared" si="1"/>
        <v>-0.03</v>
      </c>
      <c r="D42" s="129"/>
      <c r="E42" s="132">
        <f t="shared" si="2"/>
        <v>-0.54</v>
      </c>
      <c r="F42" s="93">
        <f t="shared" si="3"/>
        <v>-0.03</v>
      </c>
      <c r="G42" s="6"/>
      <c r="H42" s="132">
        <f t="shared" si="4"/>
        <v>-3.75</v>
      </c>
      <c r="I42" s="93">
        <f t="shared" si="5"/>
        <v>-0.03</v>
      </c>
      <c r="J42" s="6"/>
      <c r="K42" s="132">
        <f t="shared" si="6"/>
        <v>-0.12</v>
      </c>
      <c r="L42" s="93">
        <f t="shared" si="7"/>
        <v>-0.03</v>
      </c>
      <c r="M42" s="6"/>
      <c r="N42" s="132">
        <f t="shared" si="8"/>
        <v>-0.50027027027027027</v>
      </c>
      <c r="O42" s="93">
        <f t="shared" si="9"/>
        <v>-0.03</v>
      </c>
      <c r="P42" s="104"/>
      <c r="Q42" s="104"/>
    </row>
    <row r="43" spans="1:17" x14ac:dyDescent="0.2">
      <c r="A43" s="108" t="s">
        <v>217</v>
      </c>
      <c r="B43" s="132">
        <f t="shared" si="0"/>
        <v>-0.3</v>
      </c>
      <c r="C43" s="93">
        <f t="shared" si="1"/>
        <v>-0.02</v>
      </c>
      <c r="D43" s="129"/>
      <c r="E43" s="132">
        <f t="shared" si="2"/>
        <v>-0.36</v>
      </c>
      <c r="F43" s="93">
        <f t="shared" si="3"/>
        <v>-0.02</v>
      </c>
      <c r="G43" s="6"/>
      <c r="H43" s="132">
        <f t="shared" si="4"/>
        <v>-2.5</v>
      </c>
      <c r="I43" s="93">
        <f t="shared" si="5"/>
        <v>-0.02</v>
      </c>
      <c r="J43" s="6"/>
      <c r="K43" s="132">
        <f t="shared" si="6"/>
        <v>-0.08</v>
      </c>
      <c r="L43" s="93">
        <f t="shared" si="7"/>
        <v>-0.02</v>
      </c>
      <c r="M43" s="6"/>
      <c r="N43" s="132">
        <f t="shared" si="8"/>
        <v>-0.33351351351351349</v>
      </c>
      <c r="O43" s="93">
        <f t="shared" si="9"/>
        <v>-0.02</v>
      </c>
      <c r="P43" s="104"/>
      <c r="Q43" s="104"/>
    </row>
    <row r="44" spans="1:17" x14ac:dyDescent="0.2">
      <c r="A44" s="105" t="s">
        <v>218</v>
      </c>
      <c r="B44" s="94">
        <f t="shared" si="0"/>
        <v>0.40500000000000003</v>
      </c>
      <c r="C44" s="95">
        <f t="shared" si="1"/>
        <v>2.7000000000000003E-2</v>
      </c>
      <c r="D44" s="129"/>
      <c r="E44" s="94">
        <f t="shared" si="2"/>
        <v>1.4759999999999998</v>
      </c>
      <c r="F44" s="95">
        <f t="shared" si="3"/>
        <v>8.199999999999999E-2</v>
      </c>
      <c r="G44" s="6"/>
      <c r="H44" s="94">
        <f t="shared" si="4"/>
        <v>0.50000000000000044</v>
      </c>
      <c r="I44" s="95">
        <f t="shared" si="5"/>
        <v>4.0000000000000036E-3</v>
      </c>
      <c r="J44" s="99"/>
      <c r="K44" s="94">
        <f t="shared" si="6"/>
        <v>-0.56399999999999995</v>
      </c>
      <c r="L44" s="95">
        <f t="shared" si="7"/>
        <v>-0.14099999999999999</v>
      </c>
      <c r="M44" s="99"/>
      <c r="N44" s="94">
        <f t="shared" si="8"/>
        <v>0.29444594594594592</v>
      </c>
      <c r="O44" s="95">
        <f t="shared" si="9"/>
        <v>1.7657212317666128E-2</v>
      </c>
      <c r="P44" s="104"/>
      <c r="Q44" s="104"/>
    </row>
    <row r="45" spans="1:17" x14ac:dyDescent="0.2">
      <c r="A45" s="133"/>
      <c r="B45" s="133"/>
      <c r="C45" s="133"/>
      <c r="D45" s="133"/>
      <c r="E45" s="133"/>
      <c r="F45" s="133"/>
      <c r="G45" s="133"/>
      <c r="H45" s="133"/>
      <c r="I45" s="133"/>
      <c r="J45" s="133"/>
      <c r="K45" s="133"/>
      <c r="L45" s="133"/>
      <c r="M45" s="133"/>
      <c r="N45" s="133"/>
      <c r="O45" s="133"/>
      <c r="P45" s="133"/>
      <c r="Q45" s="133"/>
    </row>
    <row r="47" spans="1:17" x14ac:dyDescent="0.2">
      <c r="A47" s="100" t="s">
        <v>200</v>
      </c>
      <c r="B47" s="100" t="s">
        <v>225</v>
      </c>
      <c r="C47" s="100" t="s">
        <v>226</v>
      </c>
      <c r="D47" s="100" t="s">
        <v>227</v>
      </c>
      <c r="E47" s="100" t="s">
        <v>228</v>
      </c>
      <c r="F47" s="100" t="s">
        <v>229</v>
      </c>
      <c r="G47" s="100" t="s">
        <v>230</v>
      </c>
    </row>
    <row r="48" spans="1:17" x14ac:dyDescent="0.2">
      <c r="A48" s="88" t="s">
        <v>231</v>
      </c>
      <c r="B48" s="87" t="s">
        <v>232</v>
      </c>
      <c r="C48" s="87" t="s">
        <v>233</v>
      </c>
      <c r="D48" s="87" t="s">
        <v>234</v>
      </c>
      <c r="E48" s="87" t="s">
        <v>235</v>
      </c>
      <c r="F48" s="87" t="s">
        <v>236</v>
      </c>
      <c r="G48" s="87" t="s">
        <v>237</v>
      </c>
    </row>
    <row r="49" spans="1:7" x14ac:dyDescent="0.2">
      <c r="A49" s="88" t="s">
        <v>238</v>
      </c>
      <c r="B49" s="87" t="s">
        <v>239</v>
      </c>
      <c r="C49" s="87" t="s">
        <v>240</v>
      </c>
      <c r="D49" s="87" t="s">
        <v>241</v>
      </c>
      <c r="E49" s="87" t="s">
        <v>242</v>
      </c>
      <c r="F49" s="87" t="s">
        <v>243</v>
      </c>
      <c r="G49" s="87" t="s">
        <v>244</v>
      </c>
    </row>
    <row r="50" spans="1:7" x14ac:dyDescent="0.2">
      <c r="A50" s="88" t="s">
        <v>245</v>
      </c>
      <c r="B50" s="87" t="s">
        <v>246</v>
      </c>
      <c r="C50" s="87" t="s">
        <v>247</v>
      </c>
      <c r="D50" s="87" t="s">
        <v>248</v>
      </c>
      <c r="E50" s="87" t="s">
        <v>249</v>
      </c>
      <c r="F50" s="87" t="s">
        <v>250</v>
      </c>
      <c r="G50" s="87" t="s">
        <v>251</v>
      </c>
    </row>
    <row r="51" spans="1:7" x14ac:dyDescent="0.2">
      <c r="A51" s="88" t="s">
        <v>252</v>
      </c>
      <c r="B51" s="87" t="s">
        <v>253</v>
      </c>
      <c r="C51" s="87" t="s">
        <v>254</v>
      </c>
      <c r="D51" s="87" t="s">
        <v>255</v>
      </c>
      <c r="E51" s="87" t="s">
        <v>256</v>
      </c>
      <c r="F51" s="87" t="s">
        <v>257</v>
      </c>
      <c r="G51" s="87" t="s">
        <v>258</v>
      </c>
    </row>
    <row r="53" spans="1:7" x14ac:dyDescent="0.2">
      <c r="A53" s="87" t="s">
        <v>259</v>
      </c>
    </row>
    <row r="54" spans="1:7" x14ac:dyDescent="0.2">
      <c r="A54" s="87" t="s">
        <v>260</v>
      </c>
    </row>
    <row r="55" spans="1:7" x14ac:dyDescent="0.2">
      <c r="A55" s="87" t="s">
        <v>261</v>
      </c>
    </row>
    <row r="56" spans="1:7" x14ac:dyDescent="0.2">
      <c r="A56" s="87" t="s">
        <v>262</v>
      </c>
    </row>
    <row r="58" spans="1:7" x14ac:dyDescent="0.2">
      <c r="A58" s="139" t="s">
        <v>263</v>
      </c>
    </row>
  </sheetData>
  <mergeCells count="5">
    <mergeCell ref="B25:C25"/>
    <mergeCell ref="E25:F25"/>
    <mergeCell ref="H25:I25"/>
    <mergeCell ref="K25:L25"/>
    <mergeCell ref="N25:O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8</vt:i4>
      </vt:variant>
    </vt:vector>
  </HeadingPairs>
  <TitlesOfParts>
    <vt:vector size="8" baseType="lpstr">
      <vt:lpstr>Selection</vt:lpstr>
      <vt:lpstr>Selection_KPI</vt:lpstr>
      <vt:lpstr>Selection_Gaps</vt:lpstr>
      <vt:lpstr>Selection_ActionPlan</vt:lpstr>
      <vt:lpstr>Pricing</vt:lpstr>
      <vt:lpstr>Pricing_ActionPlan</vt:lpstr>
      <vt:lpstr>Inventory</vt:lpstr>
      <vt:lpstr>P&amp;L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Giorgia Bonesini</dc:creator>
  <cp:keywords/>
  <dc:description/>
  <cp:lastModifiedBy>Giorgia Bonesini</cp:lastModifiedBy>
  <cp:revision/>
  <dcterms:created xsi:type="dcterms:W3CDTF">2025-11-01T16:30:35Z</dcterms:created>
  <dcterms:modified xsi:type="dcterms:W3CDTF">2025-11-07T02:48:04Z</dcterms:modified>
  <cp:category/>
  <cp:contentStatus/>
</cp:coreProperties>
</file>